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 activeTab="3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16" i="6"/>
  <c r="P16" i="5"/>
  <c r="P15"/>
  <c r="P16" i="3"/>
  <c r="P18"/>
  <c r="P17"/>
  <c r="P15"/>
  <c r="Q34" i="2" l="1"/>
  <c r="Q25"/>
  <c r="P34"/>
  <c r="Q22" i="8"/>
  <c r="P22"/>
  <c r="L22"/>
  <c r="H22"/>
  <c r="D22"/>
  <c r="D25" s="1"/>
  <c r="R33" i="2"/>
  <c r="E34"/>
  <c r="G34"/>
  <c r="H34"/>
  <c r="J34"/>
  <c r="L34"/>
  <c r="N34"/>
  <c r="O34"/>
  <c r="D34"/>
  <c r="M33"/>
  <c r="N16" i="5"/>
  <c r="N15"/>
  <c r="Q37" i="2" l="1"/>
  <c r="N17" i="6"/>
  <c r="N23" s="1"/>
  <c r="I1" l="1"/>
  <c r="H1" i="5"/>
  <c r="I1" i="8" s="1"/>
  <c r="I1" i="3"/>
  <c r="R16" i="6"/>
  <c r="P17"/>
  <c r="P23" s="1"/>
  <c r="R32" i="2" l="1"/>
  <c r="M32"/>
  <c r="D37" l="1"/>
  <c r="P25" i="8" l="1"/>
  <c r="L25" i="2"/>
  <c r="Q17" i="5"/>
  <c r="N25" i="2"/>
  <c r="O25"/>
  <c r="P25"/>
  <c r="N25" i="8"/>
  <c r="O25"/>
  <c r="Q25"/>
  <c r="J25"/>
  <c r="L25"/>
  <c r="H25"/>
  <c r="M25"/>
  <c r="E17" i="5"/>
  <c r="G17"/>
  <c r="H17"/>
  <c r="I17"/>
  <c r="J17"/>
  <c r="K17"/>
  <c r="L17"/>
  <c r="N17"/>
  <c r="O17"/>
  <c r="D17"/>
  <c r="M29" i="2"/>
  <c r="M30"/>
  <c r="M31"/>
  <c r="M28"/>
  <c r="I25"/>
  <c r="J25"/>
  <c r="J37" s="1"/>
  <c r="K25"/>
  <c r="H25"/>
  <c r="H37" s="1"/>
  <c r="M34" l="1"/>
  <c r="P17" i="5"/>
  <c r="E19" i="9" l="1"/>
  <c r="F19"/>
  <c r="G19"/>
  <c r="N19"/>
  <c r="O19"/>
  <c r="E15"/>
  <c r="F15"/>
  <c r="G15"/>
  <c r="Q19"/>
  <c r="P19"/>
  <c r="R31" i="2"/>
  <c r="I19" i="9"/>
  <c r="J19"/>
  <c r="K19"/>
  <c r="L19"/>
  <c r="H19"/>
  <c r="E19" i="7"/>
  <c r="E22" s="1"/>
  <c r="F19"/>
  <c r="F22" s="1"/>
  <c r="G19"/>
  <c r="H19"/>
  <c r="I19"/>
  <c r="J19"/>
  <c r="K19"/>
  <c r="L19"/>
  <c r="M19"/>
  <c r="N19"/>
  <c r="O19"/>
  <c r="P19"/>
  <c r="Q19"/>
  <c r="R19"/>
  <c r="D19"/>
  <c r="R24" i="8"/>
  <c r="O19"/>
  <c r="N19"/>
  <c r="L19"/>
  <c r="K19"/>
  <c r="J19"/>
  <c r="I19"/>
  <c r="H19"/>
  <c r="D19"/>
  <c r="Q19"/>
  <c r="I37" i="2" l="1"/>
  <c r="G22" i="9"/>
  <c r="F22"/>
  <c r="E22"/>
  <c r="R19" i="8"/>
  <c r="R25" s="1"/>
  <c r="M19"/>
  <c r="P19"/>
  <c r="D19" i="9" l="1"/>
  <c r="R30" i="2" l="1"/>
  <c r="Q18" i="4" l="1"/>
  <c r="M19" i="9" l="1"/>
  <c r="R23" i="2"/>
  <c r="M23" l="1"/>
  <c r="R29" l="1"/>
  <c r="R28" l="1"/>
  <c r="R34" s="1"/>
  <c r="R22" l="1"/>
  <c r="M22"/>
  <c r="R21" l="1"/>
  <c r="M16" i="5"/>
  <c r="G15" i="7"/>
  <c r="G22" s="1"/>
  <c r="J23" i="6"/>
  <c r="K23"/>
  <c r="R17"/>
  <c r="R23" s="1"/>
  <c r="Q17"/>
  <c r="Q23" s="1"/>
  <c r="M16"/>
  <c r="L17"/>
  <c r="L23" s="1"/>
  <c r="H17"/>
  <c r="H23" s="1"/>
  <c r="I17"/>
  <c r="I23" s="1"/>
  <c r="J17"/>
  <c r="K17"/>
  <c r="O17"/>
  <c r="O23" s="1"/>
  <c r="D17"/>
  <c r="D23" s="1"/>
  <c r="I26" i="3"/>
  <c r="J26"/>
  <c r="K26"/>
  <c r="D26"/>
  <c r="R15" i="5"/>
  <c r="R16"/>
  <c r="Q23"/>
  <c r="P23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Q15" i="7" l="1"/>
  <c r="Q22" s="1"/>
  <c r="Q15" i="9"/>
  <c r="Q22" s="1"/>
  <c r="O24" i="4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L37" i="2"/>
  <c r="R19" i="9"/>
  <c r="R17" i="2" l="1"/>
  <c r="O37"/>
  <c r="M17"/>
  <c r="M19"/>
  <c r="M20"/>
  <c r="M21"/>
  <c r="M25" l="1"/>
  <c r="N37"/>
  <c r="N15" i="9"/>
  <c r="N22" s="1"/>
  <c r="R20" i="2"/>
  <c r="R19"/>
  <c r="P37"/>
  <c r="R25" l="1"/>
  <c r="M37"/>
  <c r="M15" i="9"/>
  <c r="M22" s="1"/>
  <c r="R37" i="2" l="1"/>
  <c r="R15" i="9"/>
  <c r="R22" s="1"/>
</calcChain>
</file>

<file path=xl/sharedStrings.xml><?xml version="1.0" encoding="utf-8"?>
<sst xmlns="http://schemas.openxmlformats.org/spreadsheetml/2006/main" count="310" uniqueCount="81">
  <si>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</si>
  <si>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</si>
  <si>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</si>
  <si>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</si>
  <si>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</si>
  <si>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</si>
  <si>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</si>
  <si>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</si>
  <si>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</si>
  <si>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</si>
  <si>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</si>
  <si>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</si>
  <si>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</si>
  <si>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</si>
  <si>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</si>
  <si>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</si>
  <si>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</si>
  <si>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</si>
  <si>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</si>
  <si>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</si>
  <si>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</si>
  <si>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</si>
  <si>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</si>
  <si>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</si>
  <si>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</si>
  <si>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</si>
  <si>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</si>
  <si>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</si>
  <si>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</si>
  <si>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</si>
  <si>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</si>
  <si>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</si>
  <si>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</si>
  <si>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</si>
  <si>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</si>
  <si>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</si>
  <si>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</si>
  <si>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</si>
  <si>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</si>
  <si>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</si>
  <si>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Договор № 6 от 02.10.2016</t>
  </si>
  <si>
    <t>казна поселения</t>
  </si>
  <si>
    <t>Договор  N13-1/17 от  08.06.2017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</si>
  <si>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</si>
  <si>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</si>
  <si>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</si>
  <si>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</si>
  <si>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</si>
  <si>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</si>
  <si>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</si>
  <si>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</si>
  <si>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</si>
  <si>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</si>
  <si>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</si>
  <si>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</si>
  <si>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</si>
  <si>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</si>
  <si>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</si>
  <si>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</si>
  <si>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</si>
  <si>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</si>
  <si>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</si>
  <si>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</si>
  <si>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</si>
  <si>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</si>
  <si>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</si>
  <si>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</si>
  <si>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</si>
  <si>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</si>
  <si>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</si>
  <si>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Исполнитель                                             /  Ю.С. Павлюх    / тел 8(81452)5-13-61</t>
  </si>
  <si>
    <t>10.09</t>
  </si>
  <si>
    <t xml:space="preserve">Информация о долговых обяхательствах  Пудожского муниципального района по состоянию </t>
  </si>
  <si>
    <t>Информация о долговых обязательствах  Шальского сельского поселения</t>
  </si>
  <si>
    <t xml:space="preserve">Информация о долговых обяхательствах Красноборского сельского поселения </t>
  </si>
  <si>
    <t xml:space="preserve">Информация о долговых обязательствах Пудожского городского поселения </t>
  </si>
  <si>
    <t xml:space="preserve">Информация о долговых обяхательствах Авдеевского сельского поселения </t>
  </si>
  <si>
    <t>Муниципальный контракт  N 31 аэф-19 от 02.09.2019</t>
  </si>
  <si>
    <t>АО "Первый Дортрансбанк"</t>
  </si>
  <si>
    <t>Муниципальный контракт №36аэф-19 от 16.12.2019</t>
  </si>
  <si>
    <t>на 1 февраля  2020года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</si>
</sst>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opLeftCell="B1" zoomScale="80" zoomScaleNormal="80" workbookViewId="0">
      <selection activeCell="L23" sqref="L23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107" t="s">
        <v>10</v>
      </c>
      <c r="R1" s="107"/>
    </row>
    <row r="2" spans="1:18" ht="26.25" customHeight="1">
      <c r="Q2" s="107"/>
      <c r="R2" s="107"/>
    </row>
    <row r="3" spans="1:18" ht="21.75" customHeight="1">
      <c r="A3" s="94" t="s">
        <v>72</v>
      </c>
      <c r="B3" s="94"/>
      <c r="C3" s="94"/>
      <c r="D3" s="94"/>
      <c r="E3" s="94"/>
      <c r="F3" s="94"/>
      <c r="G3" s="94" t="s">
        <v>80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8"/>
      <c r="F7" s="108"/>
      <c r="G7" s="108"/>
      <c r="H7" s="108"/>
      <c r="I7" s="108"/>
      <c r="J7" s="108"/>
      <c r="K7" s="108"/>
      <c r="L7" s="108"/>
      <c r="M7" s="9"/>
      <c r="N7" s="9"/>
    </row>
    <row r="8" spans="1:18" ht="5.25" customHeight="1"/>
    <row r="9" spans="1:18" ht="15" customHeight="1"/>
    <row r="10" spans="1:18" ht="36.75" customHeight="1">
      <c r="A10" s="109" t="s">
        <v>1</v>
      </c>
      <c r="B10" s="102" t="s">
        <v>23</v>
      </c>
      <c r="C10" s="102" t="s">
        <v>11</v>
      </c>
      <c r="D10" s="102" t="s">
        <v>24</v>
      </c>
      <c r="E10" s="102" t="s">
        <v>25</v>
      </c>
      <c r="F10" s="102" t="s">
        <v>7</v>
      </c>
      <c r="G10" s="102" t="s">
        <v>0</v>
      </c>
      <c r="H10" s="102" t="s">
        <v>15</v>
      </c>
      <c r="I10" s="102" t="s">
        <v>8</v>
      </c>
      <c r="J10" s="102" t="s">
        <v>12</v>
      </c>
      <c r="K10" s="102" t="s">
        <v>9</v>
      </c>
      <c r="L10" s="102" t="s">
        <v>13</v>
      </c>
      <c r="M10" s="110" t="s">
        <v>22</v>
      </c>
      <c r="N10" s="111"/>
      <c r="O10" s="102" t="s">
        <v>4</v>
      </c>
      <c r="P10" s="102" t="s">
        <v>19</v>
      </c>
      <c r="Q10" s="102" t="s">
        <v>18</v>
      </c>
      <c r="R10" s="102" t="s">
        <v>17</v>
      </c>
    </row>
    <row r="11" spans="1:18" s="13" customFormat="1" ht="94.5" customHeight="1">
      <c r="A11" s="109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40" t="s">
        <v>14</v>
      </c>
      <c r="N11" s="40" t="s">
        <v>16</v>
      </c>
      <c r="O11" s="103"/>
      <c r="P11" s="103"/>
      <c r="Q11" s="103"/>
      <c r="R11" s="103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4" t="s">
        <v>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6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8" t="s">
        <v>5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</row>
    <row r="17" spans="1:18" s="3" customFormat="1" ht="27" hidden="1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/>
      <c r="I17" s="22"/>
      <c r="J17" s="49"/>
      <c r="K17" s="41"/>
      <c r="L17" s="96"/>
      <c r="M17" s="96">
        <f t="shared" ref="M17:M23" si="0">H17+J17-L17</f>
        <v>0</v>
      </c>
      <c r="N17" s="49"/>
      <c r="O17" s="48">
        <v>0</v>
      </c>
      <c r="P17" s="48"/>
      <c r="Q17" s="48"/>
      <c r="R17" s="49">
        <f t="shared" ref="R17:R23" si="1">O17+P17-Q17</f>
        <v>0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96"/>
      <c r="M18" s="96"/>
      <c r="N18" s="49"/>
      <c r="O18" s="48"/>
      <c r="P18" s="48"/>
      <c r="Q18" s="48"/>
      <c r="R18" s="49"/>
    </row>
    <row r="19" spans="1:18" s="3" customFormat="1" ht="29.25" hidden="1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/>
      <c r="I19" s="22"/>
      <c r="J19" s="49"/>
      <c r="K19" s="41"/>
      <c r="L19" s="96"/>
      <c r="M19" s="96">
        <f t="shared" si="0"/>
        <v>0</v>
      </c>
      <c r="N19" s="49"/>
      <c r="O19" s="48">
        <v>0</v>
      </c>
      <c r="P19" s="48"/>
      <c r="Q19" s="48"/>
      <c r="R19" s="49">
        <f t="shared" si="1"/>
        <v>0</v>
      </c>
    </row>
    <row r="20" spans="1:18" s="3" customFormat="1" ht="32.25" hidden="1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/>
      <c r="I20" s="22"/>
      <c r="J20" s="49"/>
      <c r="K20" s="41"/>
      <c r="L20" s="96"/>
      <c r="M20" s="96">
        <f t="shared" si="0"/>
        <v>0</v>
      </c>
      <c r="N20" s="49"/>
      <c r="O20" s="48">
        <v>0</v>
      </c>
      <c r="P20" s="48"/>
      <c r="Q20" s="48"/>
      <c r="R20" s="49">
        <f t="shared" si="1"/>
        <v>0</v>
      </c>
    </row>
    <row r="21" spans="1:18" s="3" customFormat="1" ht="42" customHeight="1">
      <c r="A21" s="71">
        <v>17</v>
      </c>
      <c r="B21" s="22" t="s">
        <v>42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97">
        <v>1797000</v>
      </c>
      <c r="I21" s="72"/>
      <c r="J21" s="48"/>
      <c r="K21" s="28"/>
      <c r="L21" s="90"/>
      <c r="M21" s="96">
        <f t="shared" si="0"/>
        <v>1797000</v>
      </c>
      <c r="N21" s="28"/>
      <c r="O21" s="28">
        <v>0</v>
      </c>
      <c r="P21" s="48"/>
      <c r="Q21" s="48"/>
      <c r="R21" s="49">
        <f t="shared" si="1"/>
        <v>0</v>
      </c>
    </row>
    <row r="22" spans="1:18" s="3" customFormat="1" ht="29.25" customHeight="1">
      <c r="A22" s="71">
        <v>18</v>
      </c>
      <c r="B22" s="22" t="s">
        <v>43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97">
        <v>420000</v>
      </c>
      <c r="I22" s="72"/>
      <c r="J22" s="48"/>
      <c r="K22" s="28"/>
      <c r="L22" s="90">
        <v>60000</v>
      </c>
      <c r="M22" s="96">
        <f t="shared" si="0"/>
        <v>360000</v>
      </c>
      <c r="N22" s="28"/>
      <c r="O22" s="28">
        <v>0</v>
      </c>
      <c r="P22" s="48"/>
      <c r="Q22" s="48"/>
      <c r="R22" s="49">
        <f t="shared" si="1"/>
        <v>0</v>
      </c>
    </row>
    <row r="23" spans="1:18" s="3" customFormat="1" ht="29.25" customHeight="1">
      <c r="A23" s="71">
        <v>19</v>
      </c>
      <c r="B23" s="22" t="s">
        <v>48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97">
        <v>2740000</v>
      </c>
      <c r="I23" s="72"/>
      <c r="J23" s="48"/>
      <c r="K23" s="28"/>
      <c r="L23" s="90"/>
      <c r="M23" s="96">
        <f t="shared" si="0"/>
        <v>2740000</v>
      </c>
      <c r="N23" s="28"/>
      <c r="O23" s="28">
        <v>0</v>
      </c>
      <c r="P23" s="48"/>
      <c r="Q23" s="28"/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97"/>
      <c r="I24" s="72"/>
      <c r="J24" s="48"/>
      <c r="K24" s="28"/>
      <c r="L24" s="90"/>
      <c r="M24" s="96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97">
        <f t="shared" ref="H25:R25" si="2">H17+H19+H20+H21+H22+H23</f>
        <v>4957000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90">
        <f t="shared" si="2"/>
        <v>60000</v>
      </c>
      <c r="M25" s="90">
        <f t="shared" si="2"/>
        <v>4897000</v>
      </c>
      <c r="N25" s="28">
        <f t="shared" si="2"/>
        <v>0</v>
      </c>
      <c r="O25" s="28">
        <f t="shared" si="2"/>
        <v>0</v>
      </c>
      <c r="P25" s="48">
        <f t="shared" si="2"/>
        <v>0</v>
      </c>
      <c r="Q25" s="48">
        <f>Q17+Q19+Q20+Q21+Q22+Q23</f>
        <v>0</v>
      </c>
      <c r="R25" s="48">
        <f t="shared" si="2"/>
        <v>0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98" t="s">
        <v>20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00"/>
    </row>
    <row r="28" spans="1:18" s="3" customFormat="1" ht="58.5" hidden="1" customHeight="1">
      <c r="A28" s="76">
        <v>1</v>
      </c>
      <c r="B28" s="22" t="s">
        <v>45</v>
      </c>
      <c r="C28" s="23" t="s">
        <v>44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/>
      <c r="I28" s="56"/>
      <c r="J28" s="60"/>
      <c r="K28" s="93" t="s">
        <v>71</v>
      </c>
      <c r="L28" s="57"/>
      <c r="M28" s="49">
        <f>H28+J28-L28</f>
        <v>0</v>
      </c>
      <c r="N28" s="49"/>
      <c r="O28" s="49"/>
      <c r="P28" s="92"/>
      <c r="Q28" s="48"/>
      <c r="R28" s="49">
        <f t="shared" ref="R28:R33" si="3">O28+P28-Q28</f>
        <v>0</v>
      </c>
    </row>
    <row r="29" spans="1:18" s="3" customFormat="1" ht="49.5" hidden="1" customHeight="1">
      <c r="A29" s="76">
        <v>2</v>
      </c>
      <c r="B29" s="22" t="s">
        <v>46</v>
      </c>
      <c r="C29" s="23" t="s">
        <v>47</v>
      </c>
      <c r="D29" s="44">
        <v>9000000</v>
      </c>
      <c r="E29" s="45">
        <v>43764</v>
      </c>
      <c r="F29" s="46" t="s">
        <v>30</v>
      </c>
      <c r="G29" s="77">
        <v>12</v>
      </c>
      <c r="H29" s="48"/>
      <c r="I29" s="56"/>
      <c r="J29" s="60"/>
      <c r="K29" s="78" t="s">
        <v>63</v>
      </c>
      <c r="L29" s="57"/>
      <c r="M29" s="49">
        <f t="shared" ref="M29:M31" si="4">H29+J29-L29</f>
        <v>0</v>
      </c>
      <c r="N29" s="49"/>
      <c r="O29" s="49"/>
      <c r="P29" s="92"/>
      <c r="Q29" s="48"/>
      <c r="R29" s="49">
        <f t="shared" si="3"/>
        <v>0</v>
      </c>
    </row>
    <row r="30" spans="1:18" s="3" customFormat="1" ht="49.5" customHeight="1">
      <c r="A30" s="76">
        <v>3</v>
      </c>
      <c r="B30" s="22" t="s">
        <v>49</v>
      </c>
      <c r="C30" s="23" t="s">
        <v>44</v>
      </c>
      <c r="D30" s="44">
        <v>15000000</v>
      </c>
      <c r="E30" s="45">
        <v>43917</v>
      </c>
      <c r="F30" s="46" t="s">
        <v>30</v>
      </c>
      <c r="G30" s="77">
        <v>8.5</v>
      </c>
      <c r="H30" s="90">
        <v>15000000</v>
      </c>
      <c r="I30" s="56"/>
      <c r="J30" s="60"/>
      <c r="K30" s="78"/>
      <c r="L30" s="57"/>
      <c r="M30" s="96">
        <f t="shared" si="4"/>
        <v>15000000</v>
      </c>
      <c r="N30" s="49"/>
      <c r="O30" s="49"/>
      <c r="P30" s="92">
        <v>107991.8</v>
      </c>
      <c r="Q30" s="48">
        <v>107991.8</v>
      </c>
      <c r="R30" s="49">
        <f t="shared" si="3"/>
        <v>0</v>
      </c>
    </row>
    <row r="31" spans="1:18" s="3" customFormat="1" ht="49.5" customHeight="1">
      <c r="A31" s="76">
        <v>4</v>
      </c>
      <c r="B31" s="22" t="s">
        <v>55</v>
      </c>
      <c r="C31" s="23" t="s">
        <v>44</v>
      </c>
      <c r="D31" s="44">
        <v>20000000</v>
      </c>
      <c r="E31" s="45">
        <v>44039</v>
      </c>
      <c r="F31" s="46" t="s">
        <v>30</v>
      </c>
      <c r="G31" s="77">
        <v>8.25</v>
      </c>
      <c r="H31" s="90">
        <v>20000000</v>
      </c>
      <c r="I31" s="56"/>
      <c r="J31" s="60"/>
      <c r="K31" s="78"/>
      <c r="L31" s="57"/>
      <c r="M31" s="96">
        <f t="shared" si="4"/>
        <v>20000000</v>
      </c>
      <c r="N31" s="49"/>
      <c r="O31" s="49"/>
      <c r="P31" s="92">
        <v>139754.1</v>
      </c>
      <c r="Q31" s="48">
        <v>139754.1</v>
      </c>
      <c r="R31" s="49">
        <f t="shared" si="3"/>
        <v>0</v>
      </c>
    </row>
    <row r="32" spans="1:18" s="3" customFormat="1" ht="49.5" customHeight="1">
      <c r="A32" s="76">
        <v>5</v>
      </c>
      <c r="B32" s="22" t="s">
        <v>77</v>
      </c>
      <c r="C32" s="23" t="s">
        <v>44</v>
      </c>
      <c r="D32" s="44">
        <v>20000000</v>
      </c>
      <c r="E32" s="45">
        <v>44439</v>
      </c>
      <c r="F32" s="46" t="s">
        <v>30</v>
      </c>
      <c r="G32" s="77">
        <v>8.6999999999999993</v>
      </c>
      <c r="H32" s="90">
        <v>20000000</v>
      </c>
      <c r="I32" s="75"/>
      <c r="J32" s="60"/>
      <c r="K32" s="78"/>
      <c r="L32" s="57"/>
      <c r="M32" s="96">
        <f>H32+J32-L32</f>
        <v>20000000</v>
      </c>
      <c r="N32" s="49"/>
      <c r="O32" s="49"/>
      <c r="P32" s="92">
        <v>147377.04999999999</v>
      </c>
      <c r="Q32" s="48">
        <v>147377.04999999999</v>
      </c>
      <c r="R32" s="49">
        <f t="shared" si="3"/>
        <v>0</v>
      </c>
    </row>
    <row r="33" spans="1:18" s="3" customFormat="1" ht="49.5" customHeight="1">
      <c r="A33" s="76">
        <v>6</v>
      </c>
      <c r="B33" s="22" t="s">
        <v>79</v>
      </c>
      <c r="C33" s="23" t="s">
        <v>78</v>
      </c>
      <c r="D33" s="44">
        <v>16377000</v>
      </c>
      <c r="E33" s="45">
        <v>44530</v>
      </c>
      <c r="F33" s="46" t="s">
        <v>30</v>
      </c>
      <c r="G33" s="77">
        <v>8</v>
      </c>
      <c r="H33" s="90">
        <v>16377000</v>
      </c>
      <c r="I33" s="75"/>
      <c r="J33" s="60"/>
      <c r="K33" s="78"/>
      <c r="L33" s="57"/>
      <c r="M33" s="96">
        <f>H33+J33-L33</f>
        <v>16377000</v>
      </c>
      <c r="N33" s="49"/>
      <c r="O33" s="49"/>
      <c r="P33" s="92">
        <v>50252.71</v>
      </c>
      <c r="Q33" s="48">
        <v>50252.71</v>
      </c>
      <c r="R33" s="49">
        <f t="shared" si="3"/>
        <v>0</v>
      </c>
    </row>
    <row r="34" spans="1:18" s="3" customFormat="1" ht="18.75" customHeight="1">
      <c r="A34" s="35" t="s">
        <v>2</v>
      </c>
      <c r="B34" s="22"/>
      <c r="C34" s="23"/>
      <c r="D34" s="44">
        <f>D28+D29+D30+D31+D32+D33</f>
        <v>95377000</v>
      </c>
      <c r="E34" s="44">
        <f t="shared" ref="E34:R34" si="5">E28+E29+E30+E31+E32+E33</f>
        <v>264440</v>
      </c>
      <c r="F34" s="44"/>
      <c r="G34" s="44">
        <f t="shared" si="5"/>
        <v>55.634</v>
      </c>
      <c r="H34" s="87">
        <f t="shared" si="5"/>
        <v>71377000</v>
      </c>
      <c r="I34" s="44"/>
      <c r="J34" s="44">
        <f t="shared" si="5"/>
        <v>0</v>
      </c>
      <c r="K34" s="44"/>
      <c r="L34" s="44">
        <f t="shared" si="5"/>
        <v>0</v>
      </c>
      <c r="M34" s="87">
        <f t="shared" si="5"/>
        <v>71377000</v>
      </c>
      <c r="N34" s="44">
        <f t="shared" si="5"/>
        <v>0</v>
      </c>
      <c r="O34" s="44">
        <f t="shared" si="5"/>
        <v>0</v>
      </c>
      <c r="P34" s="44">
        <f>P28+P29+P30+P31+P32+P33</f>
        <v>445375.66000000003</v>
      </c>
      <c r="Q34" s="44">
        <f>Q28+Q29+Q30+Q31+Q32+Q33</f>
        <v>445375.66000000003</v>
      </c>
      <c r="R34" s="44">
        <f t="shared" si="5"/>
        <v>0</v>
      </c>
    </row>
    <row r="35" spans="1:18" s="3" customFormat="1" ht="0.75" customHeight="1">
      <c r="A35" s="98" t="s">
        <v>21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/>
    </row>
    <row r="36" spans="1:18" s="3" customFormat="1" ht="24" customHeight="1">
      <c r="A36" s="33"/>
      <c r="B36" s="22"/>
      <c r="C36" s="23"/>
      <c r="D36" s="24"/>
      <c r="E36" s="25"/>
      <c r="F36" s="26"/>
      <c r="G36" s="28"/>
      <c r="H36" s="27"/>
      <c r="I36" s="28"/>
      <c r="J36" s="28"/>
      <c r="K36" s="28"/>
      <c r="L36" s="29"/>
      <c r="M36" s="28"/>
      <c r="N36" s="28"/>
      <c r="O36" s="28"/>
      <c r="P36" s="28"/>
      <c r="Q36" s="28"/>
      <c r="R36" s="34"/>
    </row>
    <row r="37" spans="1:18" s="3" customFormat="1" ht="18.75" customHeight="1">
      <c r="A37" s="35" t="s">
        <v>31</v>
      </c>
      <c r="B37" s="22"/>
      <c r="C37" s="23"/>
      <c r="D37" s="44">
        <f>D25+D34+D30</f>
        <v>110377000</v>
      </c>
      <c r="E37" s="44"/>
      <c r="F37" s="44"/>
      <c r="G37" s="44"/>
      <c r="H37" s="44">
        <f>H25+H34</f>
        <v>76334000</v>
      </c>
      <c r="I37" s="44">
        <f>I25+I34</f>
        <v>0</v>
      </c>
      <c r="J37" s="44">
        <f>J25+J34</f>
        <v>0</v>
      </c>
      <c r="K37" s="44"/>
      <c r="L37" s="44">
        <f t="shared" ref="L37:R37" si="6">L25+L34</f>
        <v>60000</v>
      </c>
      <c r="M37" s="87">
        <f t="shared" si="6"/>
        <v>76274000</v>
      </c>
      <c r="N37" s="44">
        <f t="shared" si="6"/>
        <v>0</v>
      </c>
      <c r="O37" s="44">
        <f t="shared" si="6"/>
        <v>0</v>
      </c>
      <c r="P37" s="87">
        <f t="shared" si="6"/>
        <v>445375.66000000003</v>
      </c>
      <c r="Q37" s="87">
        <f>Q25+Q34</f>
        <v>445375.66000000003</v>
      </c>
      <c r="R37" s="44">
        <f t="shared" si="6"/>
        <v>0</v>
      </c>
    </row>
    <row r="38" spans="1:18" s="19" customFormat="1" ht="33" hidden="1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1:18" ht="10.5" customHeight="1">
      <c r="A39" s="14"/>
      <c r="B39" s="15"/>
      <c r="C39" s="15"/>
      <c r="D39" s="16"/>
      <c r="E39" s="18"/>
      <c r="F39" s="18"/>
      <c r="G39" s="20"/>
      <c r="H39" s="20"/>
      <c r="I39" s="21"/>
      <c r="J39" s="21"/>
      <c r="K39" s="21"/>
      <c r="L39" s="21"/>
      <c r="M39" s="20"/>
      <c r="N39" s="20"/>
      <c r="O39" s="20"/>
      <c r="P39" s="20"/>
      <c r="Q39" s="20"/>
      <c r="R39" s="20"/>
    </row>
    <row r="40" spans="1:18">
      <c r="A40" s="36" t="s">
        <v>50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64</v>
      </c>
      <c r="B42" s="37"/>
      <c r="C42" s="37"/>
      <c r="D42" s="38"/>
      <c r="E42" s="39"/>
      <c r="F42" s="39"/>
      <c r="H42" s="36"/>
      <c r="I42" s="36"/>
    </row>
    <row r="44" spans="1:18">
      <c r="A44" s="36" t="s">
        <v>70</v>
      </c>
      <c r="B44" s="37"/>
      <c r="C44" s="37"/>
      <c r="D44" s="38"/>
      <c r="E44" s="39"/>
      <c r="F44" s="39"/>
      <c r="H44" s="36"/>
      <c r="I44" s="36"/>
    </row>
    <row r="48" spans="1:18">
      <c r="A48" s="36"/>
      <c r="B48" s="37"/>
      <c r="C48" s="37"/>
      <c r="D48" s="38"/>
      <c r="E48" s="39"/>
      <c r="F48" s="39"/>
      <c r="H48" s="36"/>
      <c r="I48" s="36"/>
    </row>
    <row r="59" spans="2:2" ht="16.5" customHeight="1"/>
    <row r="60" spans="2:2" ht="30" customHeight="1">
      <c r="B60" s="17"/>
    </row>
  </sheetData>
  <mergeCells count="24">
    <mergeCell ref="Q1:R2"/>
    <mergeCell ref="E7:L7"/>
    <mergeCell ref="A10:A11"/>
    <mergeCell ref="I10:I11"/>
    <mergeCell ref="J10:J11"/>
    <mergeCell ref="K10:K11"/>
    <mergeCell ref="L10:L11"/>
    <mergeCell ref="M10:N10"/>
    <mergeCell ref="A35:R35"/>
    <mergeCell ref="A38:R38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topLeftCell="A7" zoomScaleNormal="100" workbookViewId="0">
      <selection activeCell="P17" sqref="P17"/>
    </sheetView>
  </sheetViews>
  <sheetFormatPr defaultRowHeight="12.75"/>
  <cols>
    <col min="2" max="2" width="13.42578125" customWidth="1"/>
    <col min="3" max="3" width="9.140625" customWidth="1"/>
    <col min="4" max="4" width="1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1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4" t="s">
        <v>73</v>
      </c>
      <c r="B1" s="94"/>
      <c r="C1" s="94"/>
      <c r="D1" s="94"/>
      <c r="E1" s="94"/>
      <c r="F1" s="94"/>
      <c r="G1" s="94"/>
      <c r="H1" s="94"/>
      <c r="I1" s="94" t="str">
        <f>район!G3</f>
        <v>на 1 февраля  2020года</v>
      </c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33.7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96">
        <f>H15+J15-L15</f>
        <v>495000</v>
      </c>
      <c r="N15" s="96">
        <v>495000</v>
      </c>
      <c r="O15" s="90">
        <v>36015.950000000004</v>
      </c>
      <c r="P15" s="90">
        <f>875.86+204.44+3196.88</f>
        <v>4277.18</v>
      </c>
      <c r="Q15" s="90"/>
      <c r="R15" s="96">
        <f>O15+P15-Q15</f>
        <v>40293.130000000005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96">
        <f>H16+J16-L16</f>
        <v>1356500</v>
      </c>
      <c r="N16" s="96">
        <v>1356500</v>
      </c>
      <c r="O16" s="90">
        <v>119473.51000000002</v>
      </c>
      <c r="P16" s="90">
        <f>2503.71+9138.54+578.4</f>
        <v>12220.65</v>
      </c>
      <c r="Q16" s="90"/>
      <c r="R16" s="96">
        <f>O16+P16-Q16</f>
        <v>131694.16000000003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96">
        <f>H17+J17-L17</f>
        <v>1745000</v>
      </c>
      <c r="N17" s="96">
        <v>1745000</v>
      </c>
      <c r="O17" s="90">
        <v>103962.90999999997</v>
      </c>
      <c r="P17" s="90">
        <f>3087.61+11269.79+439.73</f>
        <v>14797.130000000001</v>
      </c>
      <c r="Q17" s="90"/>
      <c r="R17" s="96">
        <f>O17+P17-Q17</f>
        <v>118760.03999999998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96">
        <f>H18+J18-L18</f>
        <v>1415000</v>
      </c>
      <c r="N18" s="96">
        <v>1415000</v>
      </c>
      <c r="O18" s="90">
        <v>102015.23999999999</v>
      </c>
      <c r="P18" s="90">
        <f>2400.2+8760.73+576.79</f>
        <v>11737.720000000001</v>
      </c>
      <c r="Q18" s="90"/>
      <c r="R18" s="96">
        <f>O18+P18-Q18</f>
        <v>113752.95999999999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87">
        <f t="shared" si="0"/>
        <v>5011500</v>
      </c>
      <c r="N19" s="87">
        <f t="shared" si="0"/>
        <v>5011500</v>
      </c>
      <c r="O19" s="87">
        <f t="shared" si="0"/>
        <v>361467.61</v>
      </c>
      <c r="P19" s="87">
        <f t="shared" si="0"/>
        <v>43032.680000000008</v>
      </c>
      <c r="Q19" s="87">
        <f t="shared" si="0"/>
        <v>0</v>
      </c>
      <c r="R19" s="87">
        <f t="shared" si="0"/>
        <v>404500.29000000004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12" t="s">
        <v>20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12" t="s">
        <v>21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5011500</v>
      </c>
      <c r="O26" s="91">
        <f t="shared" si="1"/>
        <v>361467.61</v>
      </c>
      <c r="P26" s="91">
        <f t="shared" si="1"/>
        <v>43032.680000000008</v>
      </c>
      <c r="Q26" s="91">
        <f t="shared" si="1"/>
        <v>0</v>
      </c>
      <c r="R26" s="91">
        <f t="shared" si="1"/>
        <v>404500.29000000004</v>
      </c>
      <c r="S26" s="3"/>
      <c r="T26" s="3"/>
    </row>
    <row r="27" spans="1:20" ht="34.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51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65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70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H7" sqref="H7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78.7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98" t="s">
        <v>20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8" t="s">
        <v>21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100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5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54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66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70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tabSelected="1" zoomScale="77" zoomScaleNormal="77" workbookViewId="0">
      <selection activeCell="I16" sqref="I16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4" max="14" width="11.71093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4" t="s">
        <v>74</v>
      </c>
      <c r="B1" s="94"/>
      <c r="C1" s="94"/>
      <c r="D1" s="94"/>
      <c r="E1" s="94"/>
      <c r="F1" s="94"/>
      <c r="G1" s="94"/>
      <c r="H1" s="94" t="str">
        <f>район!G3</f>
        <v>на 1 февраля  2020года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4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44196</v>
      </c>
      <c r="F15" s="68" t="s">
        <v>39</v>
      </c>
      <c r="G15" s="41">
        <v>2.75</v>
      </c>
      <c r="H15" s="69">
        <v>136000</v>
      </c>
      <c r="I15" s="41"/>
      <c r="J15" s="41"/>
      <c r="K15" s="69"/>
      <c r="L15" s="69"/>
      <c r="M15" s="47">
        <f>H15+J15-L15</f>
        <v>136000</v>
      </c>
      <c r="N15" s="95">
        <f>8500+8500+8500+8500</f>
        <v>34000</v>
      </c>
      <c r="O15" s="70">
        <v>2142.16</v>
      </c>
      <c r="P15" s="70">
        <f>240.64+10.73+219.58</f>
        <v>470.95</v>
      </c>
      <c r="Q15" s="70"/>
      <c r="R15" s="49">
        <f>O15+P15-Q15</f>
        <v>2613.1099999999997</v>
      </c>
      <c r="S15" s="3"/>
      <c r="T15" s="3"/>
    </row>
    <row r="16" spans="1:20" ht="131.25">
      <c r="A16" s="64">
        <v>4</v>
      </c>
      <c r="B16" s="63" t="s">
        <v>61</v>
      </c>
      <c r="C16" s="65" t="s">
        <v>37</v>
      </c>
      <c r="D16" s="66">
        <v>216000</v>
      </c>
      <c r="E16" s="67">
        <v>44196</v>
      </c>
      <c r="F16" s="68" t="s">
        <v>39</v>
      </c>
      <c r="G16" s="41">
        <v>2.75</v>
      </c>
      <c r="H16" s="69">
        <v>144000</v>
      </c>
      <c r="I16" s="28"/>
      <c r="J16" s="28"/>
      <c r="K16" s="69"/>
      <c r="L16" s="69"/>
      <c r="M16" s="47">
        <f>H16+J16-L16</f>
        <v>144000</v>
      </c>
      <c r="N16" s="28">
        <f>9000+9000+9000+9000</f>
        <v>36000</v>
      </c>
      <c r="O16" s="70">
        <v>2013.8099999999995</v>
      </c>
      <c r="P16" s="70">
        <f>254.79+9.78+225</f>
        <v>489.57</v>
      </c>
      <c r="Q16" s="70"/>
      <c r="R16" s="49">
        <f>O16+P16-Q16</f>
        <v>2503.3799999999997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88392</v>
      </c>
      <c r="F17" s="44"/>
      <c r="G17" s="44">
        <f t="shared" si="0"/>
        <v>5.5</v>
      </c>
      <c r="H17" s="44">
        <f t="shared" si="0"/>
        <v>280000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280000</v>
      </c>
      <c r="N17" s="44">
        <f t="shared" si="0"/>
        <v>70000</v>
      </c>
      <c r="O17" s="44">
        <f t="shared" si="0"/>
        <v>4155.9699999999993</v>
      </c>
      <c r="P17" s="44">
        <f t="shared" si="0"/>
        <v>960.52</v>
      </c>
      <c r="Q17" s="44">
        <f t="shared" si="0"/>
        <v>0</v>
      </c>
      <c r="R17" s="44">
        <f t="shared" si="0"/>
        <v>5116.49</v>
      </c>
      <c r="S17" s="3"/>
      <c r="T17" s="3"/>
    </row>
    <row r="18" spans="1:20" ht="15">
      <c r="A18" s="98" t="s">
        <v>20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8" t="s">
        <v>21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280000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0</v>
      </c>
      <c r="M23" s="91">
        <f t="shared" si="1"/>
        <v>280000</v>
      </c>
      <c r="N23" s="91">
        <f t="shared" si="1"/>
        <v>70000</v>
      </c>
      <c r="O23" s="91">
        <f t="shared" si="1"/>
        <v>4155.9699999999993</v>
      </c>
      <c r="P23" s="91">
        <f t="shared" si="1"/>
        <v>960.52</v>
      </c>
      <c r="Q23" s="91">
        <f t="shared" si="1"/>
        <v>0</v>
      </c>
      <c r="R23" s="91">
        <f t="shared" si="1"/>
        <v>5116.49</v>
      </c>
      <c r="S23" s="3"/>
      <c r="T23" s="3"/>
    </row>
    <row r="24" spans="1:20" ht="15" thickBot="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52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67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A26" sqref="A26:R26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1" width="12" bestFit="1" customWidth="1"/>
    <col min="12" max="12" width="19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94" t="s">
        <v>75</v>
      </c>
      <c r="B1" s="94"/>
      <c r="C1" s="94"/>
      <c r="D1" s="94"/>
      <c r="E1" s="94"/>
      <c r="F1" s="94"/>
      <c r="G1" s="94"/>
      <c r="H1" s="94"/>
      <c r="I1" s="94" t="str">
        <f>Красноборский!H1</f>
        <v>на 1 февраля  2020года</v>
      </c>
      <c r="J1" s="94"/>
      <c r="K1" s="94"/>
      <c r="L1" s="94"/>
      <c r="M1" s="94"/>
      <c r="N1" s="94"/>
      <c r="O1" s="94"/>
      <c r="P1" s="94"/>
      <c r="Q1" s="94"/>
      <c r="R1" s="94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</row>
    <row r="9" spans="1:18" ht="78.7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80" t="s">
        <v>14</v>
      </c>
      <c r="N9" s="80" t="s">
        <v>16</v>
      </c>
      <c r="O9" s="103"/>
      <c r="P9" s="103"/>
      <c r="Q9" s="103"/>
      <c r="R9" s="103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98" t="s">
        <v>20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8" ht="15">
      <c r="A21" s="33"/>
      <c r="B21" s="22"/>
      <c r="C21" s="23"/>
      <c r="D21" s="44"/>
      <c r="E21" s="45"/>
      <c r="F21" s="26"/>
      <c r="G21" s="48"/>
      <c r="H21" s="27"/>
      <c r="I21" s="72"/>
      <c r="J21" s="28"/>
      <c r="K21" s="72"/>
      <c r="L21" s="29"/>
      <c r="M21" s="28"/>
      <c r="N21" s="28"/>
      <c r="O21" s="28"/>
      <c r="P21" s="48"/>
      <c r="Q21" s="48"/>
      <c r="R21" s="34"/>
    </row>
    <row r="22" spans="1:18" ht="15">
      <c r="A22" s="35" t="s">
        <v>2</v>
      </c>
      <c r="B22" s="22"/>
      <c r="C22" s="23"/>
      <c r="D22" s="44">
        <f>D21</f>
        <v>0</v>
      </c>
      <c r="E22" s="25"/>
      <c r="F22" s="26"/>
      <c r="G22" s="28"/>
      <c r="H22" s="44">
        <f>H21</f>
        <v>0</v>
      </c>
      <c r="I22" s="28"/>
      <c r="J22" s="28"/>
      <c r="K22" s="28"/>
      <c r="L22" s="44">
        <f>L21</f>
        <v>0</v>
      </c>
      <c r="M22" s="28"/>
      <c r="N22" s="28"/>
      <c r="O22" s="28"/>
      <c r="P22" s="44">
        <f>P21</f>
        <v>0</v>
      </c>
      <c r="Q22" s="44">
        <f>Q21</f>
        <v>0</v>
      </c>
      <c r="R22" s="34"/>
    </row>
    <row r="23" spans="1:18" ht="14.25">
      <c r="A23" s="98" t="s">
        <v>21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8"/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D22</f>
        <v>0</v>
      </c>
      <c r="E25" s="87"/>
      <c r="F25" s="89"/>
      <c r="G25" s="90"/>
      <c r="H25" s="91">
        <f>H21</f>
        <v>0</v>
      </c>
      <c r="I25" s="91"/>
      <c r="J25" s="91">
        <f t="shared" ref="J25:Q25" si="1">J21</f>
        <v>0</v>
      </c>
      <c r="K25" s="91"/>
      <c r="L25" s="91">
        <f t="shared" si="1"/>
        <v>0</v>
      </c>
      <c r="M25" s="91">
        <f t="shared" si="1"/>
        <v>0</v>
      </c>
      <c r="N25" s="91">
        <f t="shared" si="1"/>
        <v>0</v>
      </c>
      <c r="O25" s="91">
        <f t="shared" si="1"/>
        <v>0</v>
      </c>
      <c r="P25" s="91">
        <f t="shared" si="1"/>
        <v>0</v>
      </c>
      <c r="Q25" s="91">
        <f t="shared" si="1"/>
        <v>0</v>
      </c>
      <c r="R25" s="91">
        <f t="shared" ref="R25" si="2">R19</f>
        <v>0</v>
      </c>
    </row>
    <row r="26" spans="1:18" ht="15" thickBo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5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67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70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topLeftCell="F1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13.28515625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94" t="s">
        <v>76</v>
      </c>
      <c r="B1" s="94"/>
      <c r="C1" s="94"/>
      <c r="D1" s="94"/>
      <c r="E1" s="94"/>
      <c r="F1" s="94"/>
      <c r="G1" s="94"/>
      <c r="H1" s="94"/>
      <c r="I1" s="94" t="str">
        <f>район!G3</f>
        <v>на 1 февраля  2020года</v>
      </c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4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40</v>
      </c>
      <c r="C16" s="63" t="s">
        <v>37</v>
      </c>
      <c r="D16" s="66">
        <v>836000</v>
      </c>
      <c r="E16" s="67">
        <v>43758</v>
      </c>
      <c r="F16" s="59" t="s">
        <v>41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>
        <v>836000</v>
      </c>
      <c r="O16" s="70">
        <v>46593.599999999991</v>
      </c>
      <c r="P16" s="70">
        <f>1479.22+5399.17+253.96</f>
        <v>7132.35</v>
      </c>
      <c r="Q16" s="70"/>
      <c r="R16" s="49">
        <f>O16+P16-Q16</f>
        <v>53725.94999999999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>N15+N16</f>
        <v>836000</v>
      </c>
      <c r="O17" s="44">
        <f t="shared" si="0"/>
        <v>46593.599999999991</v>
      </c>
      <c r="P17" s="44">
        <f>P15+P16</f>
        <v>7132.35</v>
      </c>
      <c r="Q17" s="44">
        <f t="shared" si="0"/>
        <v>0</v>
      </c>
      <c r="R17" s="44">
        <f t="shared" si="0"/>
        <v>53725.94999999999</v>
      </c>
      <c r="S17" s="3"/>
      <c r="T17" s="3"/>
    </row>
    <row r="18" spans="1:20" ht="15">
      <c r="A18" s="98" t="s">
        <v>20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8" t="s">
        <v>21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>N17</f>
        <v>836000</v>
      </c>
      <c r="O23" s="87">
        <f t="shared" si="1"/>
        <v>46593.599999999991</v>
      </c>
      <c r="P23" s="87">
        <f>P17</f>
        <v>7132.35</v>
      </c>
      <c r="Q23" s="87">
        <f t="shared" si="1"/>
        <v>0</v>
      </c>
      <c r="R23" s="87">
        <f t="shared" si="1"/>
        <v>53725.94999999999</v>
      </c>
      <c r="S23" s="3"/>
      <c r="T23" s="3"/>
    </row>
    <row r="24" spans="1:20" ht="15" thickBot="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53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68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zoomScaleNormal="100" workbookViewId="0">
      <selection activeCell="L15" sqref="L15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60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4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6127500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0</v>
      </c>
      <c r="M15" s="44">
        <f>Шала!M19+Кривцы!M18+Авдеево!M23+Красноборский!M23</f>
        <v>6127500</v>
      </c>
      <c r="N15" s="44">
        <f>Шала!N19+Кривцы!N18+Авдеево!N23+Красноборский!N23</f>
        <v>5917500</v>
      </c>
      <c r="O15" s="44">
        <f>Шала!O19+Кривцы!O18+Авдеево!O23+Красноборский!O23</f>
        <v>412217.17999999993</v>
      </c>
      <c r="P15" s="44">
        <f>Шала!P19+Кривцы!P18+Авдеево!P23+Красноборский!P23</f>
        <v>51125.55</v>
      </c>
      <c r="Q15" s="44">
        <f>Шала!Q19+Кривцы!Q18+Авдеево!Q23+Красноборский!Q23</f>
        <v>0</v>
      </c>
      <c r="R15" s="44">
        <f>Шала!R19+Кривцы!R18+Авдеево!R23+Красноборский!R23</f>
        <v>463342.73000000004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8" t="s">
        <v>20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3"/>
      <c r="T17" s="3"/>
    </row>
    <row r="18" spans="1:20" ht="15">
      <c r="A18" s="33"/>
      <c r="B18" s="22"/>
      <c r="C18" s="23"/>
      <c r="D18" s="4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48"/>
      <c r="Q18" s="48"/>
      <c r="R18" s="34"/>
      <c r="S18" s="3"/>
      <c r="T18" s="3"/>
    </row>
    <row r="19" spans="1:20" ht="15">
      <c r="A19" s="35" t="s">
        <v>2</v>
      </c>
      <c r="B19" s="22"/>
      <c r="C19" s="23"/>
      <c r="D19" s="44">
        <f>D18</f>
        <v>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  <c r="S19" s="3"/>
      <c r="T19" s="3"/>
    </row>
    <row r="20" spans="1:20" ht="15">
      <c r="A20" s="98" t="s">
        <v>21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56</v>
      </c>
      <c r="B22" s="22"/>
      <c r="C22" s="23"/>
      <c r="D22" s="87">
        <f>D15+D19</f>
        <v>6726000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6127500</v>
      </c>
      <c r="I22" s="87">
        <f t="shared" si="1"/>
        <v>0</v>
      </c>
      <c r="J22" s="87">
        <f t="shared" si="1"/>
        <v>0</v>
      </c>
      <c r="K22" s="87">
        <f t="shared" si="1"/>
        <v>0</v>
      </c>
      <c r="L22" s="87">
        <f t="shared" si="1"/>
        <v>0</v>
      </c>
      <c r="M22" s="87">
        <f t="shared" si="1"/>
        <v>6127500</v>
      </c>
      <c r="N22" s="87">
        <f t="shared" si="1"/>
        <v>5917500</v>
      </c>
      <c r="O22" s="87">
        <f t="shared" si="1"/>
        <v>412217.17999999993</v>
      </c>
      <c r="P22" s="87">
        <f t="shared" si="1"/>
        <v>51125.55</v>
      </c>
      <c r="Q22" s="87">
        <f t="shared" si="1"/>
        <v>0</v>
      </c>
      <c r="R22" s="87">
        <f t="shared" si="1"/>
        <v>463342.73000000004</v>
      </c>
      <c r="S22" s="3"/>
      <c r="T22" s="3"/>
    </row>
    <row r="23" spans="1:20" ht="15" thickBot="1">
      <c r="A23" s="113" t="s">
        <v>32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62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58</v>
      </c>
      <c r="B29" s="37"/>
      <c r="C29" s="37"/>
      <c r="D29" s="36" t="s">
        <v>70</v>
      </c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P30" sqref="P30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69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</row>
    <row r="9" spans="1:18" ht="67.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86" t="s">
        <v>14</v>
      </c>
      <c r="N9" s="86" t="s">
        <v>16</v>
      </c>
      <c r="O9" s="103"/>
      <c r="P9" s="103"/>
      <c r="Q9" s="103"/>
      <c r="R9" s="103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11084500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60000</v>
      </c>
      <c r="M15" s="44">
        <f>Шала!M19+Кривцы!M18+Авдеево!M23+Красноборский!M23+район!M25</f>
        <v>11024500</v>
      </c>
      <c r="N15" s="44">
        <f>Шала!N19+Кривцы!N18+Авдеево!N23+Красноборский!N23+район!N25</f>
        <v>5917500</v>
      </c>
      <c r="O15" s="44">
        <f>Шала!O19+Кривцы!O18+Авдеево!O23+Красноборский!O23+район!O25</f>
        <v>412217.17999999993</v>
      </c>
      <c r="P15" s="44">
        <f>Шала!P19+Кривцы!P18+Авдеево!P23+Красноборский!P23+район!P25</f>
        <v>51125.55</v>
      </c>
      <c r="Q15" s="44">
        <f>Шала!Q19+Кривцы!Q18+Авдеево!Q23+Красноборский!Q23+район!Q25</f>
        <v>0</v>
      </c>
      <c r="R15" s="44">
        <f>Шала!R19+Кривцы!R18+Авдеево!R23+Красноборский!R23+район!R25</f>
        <v>463342.73000000004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8" t="s">
        <v>20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</row>
    <row r="18" spans="1:18" ht="15">
      <c r="A18" s="33"/>
      <c r="B18" s="22"/>
      <c r="C18" s="23"/>
      <c r="D18" s="4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48"/>
      <c r="Q18" s="48"/>
      <c r="R18" s="34"/>
    </row>
    <row r="19" spans="1:18" ht="15">
      <c r="A19" s="35" t="s">
        <v>2</v>
      </c>
      <c r="B19" s="22"/>
      <c r="C19" s="23"/>
      <c r="D19" s="44">
        <f>D18+район!D34</f>
        <v>95377000</v>
      </c>
      <c r="E19" s="44">
        <f>E18+район!E34</f>
        <v>264440</v>
      </c>
      <c r="F19" s="44">
        <f>F18+район!F34</f>
        <v>0</v>
      </c>
      <c r="G19" s="44">
        <f>G18+район!G34</f>
        <v>55.634</v>
      </c>
      <c r="H19" s="44">
        <f>H18+район!H34</f>
        <v>71377000</v>
      </c>
      <c r="I19" s="44">
        <f>I18+район!I34</f>
        <v>0</v>
      </c>
      <c r="J19" s="44">
        <f>J18+район!J34</f>
        <v>0</v>
      </c>
      <c r="K19" s="44">
        <f>K18+район!K34</f>
        <v>0</v>
      </c>
      <c r="L19" s="44">
        <f>L18+район!L34</f>
        <v>0</v>
      </c>
      <c r="M19" s="44">
        <f>M18+район!M34</f>
        <v>71377000</v>
      </c>
      <c r="N19" s="44">
        <f>N18+район!N34</f>
        <v>0</v>
      </c>
      <c r="O19" s="44">
        <f>O18+район!O34</f>
        <v>0</v>
      </c>
      <c r="P19" s="44">
        <f>P18+район!P34</f>
        <v>445375.66000000003</v>
      </c>
      <c r="Q19" s="44">
        <f>Q18+район!Q34</f>
        <v>445375.66000000003</v>
      </c>
      <c r="R19" s="44">
        <f>R18+район!R34</f>
        <v>0</v>
      </c>
    </row>
    <row r="20" spans="1:18" ht="14.25">
      <c r="A20" s="98" t="s">
        <v>21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56</v>
      </c>
      <c r="B22" s="22"/>
      <c r="C22" s="23"/>
      <c r="D22" s="44">
        <f>D15+D19</f>
        <v>102103000</v>
      </c>
      <c r="E22" s="44">
        <f t="shared" ref="E22:R22" si="0">E15+E19</f>
        <v>264440</v>
      </c>
      <c r="F22" s="44">
        <f t="shared" si="0"/>
        <v>0</v>
      </c>
      <c r="G22" s="44">
        <f t="shared" si="0"/>
        <v>55.634</v>
      </c>
      <c r="H22" s="44">
        <f t="shared" si="0"/>
        <v>82461500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60000</v>
      </c>
      <c r="M22" s="44">
        <f t="shared" si="0"/>
        <v>82401500</v>
      </c>
      <c r="N22" s="44">
        <f t="shared" si="0"/>
        <v>5917500</v>
      </c>
      <c r="O22" s="44">
        <f t="shared" si="0"/>
        <v>412217.17999999993</v>
      </c>
      <c r="P22" s="44">
        <f t="shared" si="0"/>
        <v>496501.21</v>
      </c>
      <c r="Q22" s="44">
        <f t="shared" si="0"/>
        <v>445375.66000000003</v>
      </c>
      <c r="R22" s="44">
        <f t="shared" si="0"/>
        <v>463342.73000000004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2020-01-28T13:14:50Z</cp:lastPrinted>
  <dcterms:created xsi:type="dcterms:W3CDTF">2006-06-05T06:40:26Z</dcterms:created>
  <dcterms:modified xsi:type="dcterms:W3CDTF">2020-02-10T07:40:27Z</dcterms:modified>
</cp:coreProperties>
</file>