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2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Q44" i="2"/>
  <c r="P44"/>
  <c r="Q42"/>
  <c r="P42"/>
  <c r="Q43"/>
  <c r="P17" i="5"/>
  <c r="P15"/>
  <c r="P18" l="1"/>
  <c r="P16"/>
  <c r="P16" i="6"/>
  <c r="P17" i="4"/>
  <c r="P18" i="3"/>
  <c r="P17"/>
  <c r="P16"/>
  <c r="P15"/>
  <c r="L17" i="4" l="1"/>
  <c r="P43" i="2"/>
  <c r="L37"/>
  <c r="P32"/>
  <c r="P31"/>
  <c r="P28"/>
  <c r="Q32"/>
  <c r="Q31"/>
  <c r="Q28"/>
  <c r="Q17" i="4" l="1"/>
  <c r="Q16" i="6"/>
  <c r="Q45" i="2" l="1"/>
  <c r="L43"/>
  <c r="D48"/>
  <c r="L42"/>
  <c r="P45" l="1"/>
  <c r="R44"/>
  <c r="Q23"/>
  <c r="Q22"/>
  <c r="Q20"/>
  <c r="Q19"/>
  <c r="O32"/>
  <c r="O31"/>
  <c r="O28"/>
  <c r="O23"/>
  <c r="P23"/>
  <c r="O22"/>
  <c r="P22"/>
  <c r="O20"/>
  <c r="P20"/>
  <c r="O19"/>
  <c r="P19"/>
  <c r="L39"/>
  <c r="M37"/>
  <c r="M39" s="1"/>
  <c r="J39"/>
  <c r="J36"/>
  <c r="J35"/>
  <c r="J32"/>
  <c r="J28"/>
  <c r="J31"/>
  <c r="J23"/>
  <c r="J22"/>
  <c r="J19"/>
  <c r="J20"/>
  <c r="R37"/>
  <c r="Q39" l="1"/>
  <c r="P39"/>
  <c r="M43" l="1"/>
  <c r="M45" s="1"/>
  <c r="M48" s="1"/>
  <c r="M42"/>
  <c r="H39"/>
  <c r="L45"/>
  <c r="D45"/>
  <c r="H45"/>
  <c r="Q18" i="4"/>
  <c r="O39" i="2" l="1"/>
  <c r="R36"/>
  <c r="M36" l="1"/>
  <c r="D39" l="1"/>
  <c r="R17" l="1"/>
  <c r="R43" l="1"/>
  <c r="J45"/>
  <c r="R42" l="1"/>
  <c r="R35" l="1"/>
  <c r="M35"/>
  <c r="M33" l="1"/>
  <c r="R33"/>
  <c r="R34"/>
  <c r="M16" i="5"/>
  <c r="M18"/>
  <c r="G15" i="7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P19"/>
  <c r="P25" s="1"/>
  <c r="K19"/>
  <c r="K25" s="1"/>
  <c r="M17"/>
  <c r="M15"/>
  <c r="H19"/>
  <c r="H25" s="1"/>
  <c r="I19"/>
  <c r="J19"/>
  <c r="L19"/>
  <c r="L25" s="1"/>
  <c r="N19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M16" i="3"/>
  <c r="M17"/>
  <c r="M18"/>
  <c r="M15"/>
  <c r="G15"/>
  <c r="D19"/>
  <c r="I24" i="4" l="1"/>
  <c r="I15" i="7"/>
  <c r="J15"/>
  <c r="J24" i="4"/>
  <c r="D24"/>
  <c r="D15" i="7"/>
  <c r="K24" i="4"/>
  <c r="K15" i="7"/>
  <c r="O15"/>
  <c r="O26" i="3"/>
  <c r="H26"/>
  <c r="H15" i="7"/>
  <c r="N15"/>
  <c r="N26" i="3"/>
  <c r="M19"/>
  <c r="M26" s="1"/>
  <c r="P15" i="7"/>
  <c r="P26" i="3"/>
  <c r="Q26"/>
  <c r="R19"/>
  <c r="L24" i="4"/>
  <c r="L15" i="7"/>
  <c r="M17" i="4"/>
  <c r="M18" s="1"/>
  <c r="R15" i="7" l="1"/>
  <c r="R26" i="3"/>
  <c r="M24" i="4"/>
  <c r="M15" i="7"/>
  <c r="J48" i="2"/>
  <c r="L48"/>
  <c r="R45"/>
  <c r="R21" l="1"/>
  <c r="R26"/>
  <c r="R27"/>
  <c r="R28"/>
  <c r="R22"/>
  <c r="O48"/>
  <c r="N39"/>
  <c r="N48" s="1"/>
  <c r="M19"/>
  <c r="M20"/>
  <c r="M21"/>
  <c r="M22"/>
  <c r="M23"/>
  <c r="M24"/>
  <c r="M25"/>
  <c r="M26"/>
  <c r="M27"/>
  <c r="M28"/>
  <c r="M30"/>
  <c r="M31"/>
  <c r="M32"/>
  <c r="M34"/>
  <c r="M17"/>
  <c r="H48"/>
  <c r="Q48" l="1"/>
  <c r="R23"/>
  <c r="R20"/>
  <c r="R25"/>
  <c r="R32"/>
  <c r="R19"/>
  <c r="R24"/>
  <c r="R31"/>
  <c r="R30"/>
  <c r="P48"/>
  <c r="R39" l="1"/>
  <c r="R48" s="1"/>
</calcChain>
</file>

<file path=xl/sharedStrings.xml><?xml version="1.0" encoding="utf-8"?>
<sst xmlns="http://schemas.openxmlformats.org/spreadsheetml/2006/main" count="287" uniqueCount="93">
  <si>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</si>
  <si>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</si>
  <si>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</si>
  <si>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</si>
  <si>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</si>
  <si>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</si>
  <si>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</si>
  <si>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</si>
  <si>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</si>
  <si>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</si>
  <si>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</si>
  <si>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</si>
  <si>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</si>
  <si>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</si>
  <si>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</si>
  <si>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</si>
  <si>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</si>
  <si>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</si>
  <si>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</si>
  <si>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</si>
  <si>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</si>
  <si>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</si>
  <si>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</si>
  <si>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</si>
  <si>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</si>
  <si>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</si>
  <si>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</si>
  <si>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</si>
  <si>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</si>
  <si>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</si>
  <si>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</si>
  <si>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</si>
  <si>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</si>
  <si>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</si>
  <si>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</si>
  <si>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</si>
  <si>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</si>
  <si>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</si>
  <si>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</si>
  <si>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</si>
  <si>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</si>
  <si>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</si>
  <si>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</si>
  <si>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</si>
  <si>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</si>
  <si>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</si>
  <si>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</si>
  <si>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</si>
  <si>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</si>
  <si>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</si>
  <si>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</si>
  <si>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</si>
  <si>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</si>
  <si>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</si>
  <si>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</si>
  <si>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</si>
  <si>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</si>
  <si>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</si>
  <si>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Договор №9 от 2510.2016</t>
  </si>
  <si>
    <t>Казна поселения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</si>
  <si>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</si>
  <si>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</si>
  <si>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</si>
  <si>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</si>
  <si>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</si>
  <si>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</si>
  <si>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</si>
  <si>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</si>
  <si>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</si>
  <si>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</si>
  <si>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</si>
  <si>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</si>
  <si>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</si>
  <si>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</si>
  <si>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</si>
  <si>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</si>
  <si>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</si>
  <si>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</si>
  <si>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</si>
  <si>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</si>
  <si>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</si>
  <si>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</si>
  <si>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Муниципальный контракт  N 0106300008418000028-0226286-01 от 27.04.2018.</t>
  </si>
  <si>
    <t>Информация о долговых обяхательствах  Пудожского муниципального района по состоянию на 1 июля  2018года</t>
  </si>
  <si>
    <t>Информация о долговых обязательствах  Шальского сельского поселения на 1 июля 2018года</t>
  </si>
  <si>
    <t>Информация о долговых обязательствах  Кривецкого сельского поселения на 1 июля  2018года</t>
  </si>
  <si>
    <t>Информация о долговых обяхательствах Красноборского сельского поселения на 1 июля 2018года.</t>
  </si>
  <si>
    <t>Информация о долговых обяхательствах Авдеевского сельского поселения на 1  июля  2018года.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</si>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</sst>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topLeftCell="A38" zoomScale="60" zoomScaleNormal="100" workbookViewId="0">
      <selection activeCell="A51" sqref="A51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2" t="s">
        <v>10</v>
      </c>
      <c r="R1" s="82"/>
    </row>
    <row r="2" spans="1:18" ht="26.25" customHeight="1">
      <c r="Q2" s="82"/>
      <c r="R2" s="82"/>
    </row>
    <row r="3" spans="1:18" ht="21.75" customHeight="1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84"/>
      <c r="F7" s="84"/>
      <c r="G7" s="84"/>
      <c r="H7" s="84"/>
      <c r="I7" s="84"/>
      <c r="J7" s="84"/>
      <c r="K7" s="84"/>
      <c r="L7" s="84"/>
      <c r="M7" s="9"/>
      <c r="N7" s="9"/>
    </row>
    <row r="8" spans="1:18" ht="5.25" customHeight="1"/>
    <row r="9" spans="1:18" ht="15" customHeight="1"/>
    <row r="10" spans="1:18" ht="36.75" customHeight="1">
      <c r="A10" s="85" t="s">
        <v>1</v>
      </c>
      <c r="B10" s="86" t="s">
        <v>24</v>
      </c>
      <c r="C10" s="86" t="s">
        <v>11</v>
      </c>
      <c r="D10" s="86" t="s">
        <v>25</v>
      </c>
      <c r="E10" s="86" t="s">
        <v>26</v>
      </c>
      <c r="F10" s="86" t="s">
        <v>7</v>
      </c>
      <c r="G10" s="86" t="s">
        <v>0</v>
      </c>
      <c r="H10" s="86" t="s">
        <v>16</v>
      </c>
      <c r="I10" s="86" t="s">
        <v>8</v>
      </c>
      <c r="J10" s="86" t="s">
        <v>12</v>
      </c>
      <c r="K10" s="86" t="s">
        <v>9</v>
      </c>
      <c r="L10" s="86" t="s">
        <v>13</v>
      </c>
      <c r="M10" s="88" t="s">
        <v>23</v>
      </c>
      <c r="N10" s="89"/>
      <c r="O10" s="86" t="s">
        <v>4</v>
      </c>
      <c r="P10" s="86" t="s">
        <v>20</v>
      </c>
      <c r="Q10" s="86" t="s">
        <v>19</v>
      </c>
      <c r="R10" s="86" t="s">
        <v>18</v>
      </c>
    </row>
    <row r="11" spans="1:18" s="13" customFormat="1" ht="94.5" customHeight="1">
      <c r="A11" s="85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40" t="s">
        <v>14</v>
      </c>
      <c r="N11" s="40" t="s">
        <v>17</v>
      </c>
      <c r="O11" s="87"/>
      <c r="P11" s="87"/>
      <c r="Q11" s="87"/>
      <c r="R11" s="8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4" t="s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0" t="s">
        <v>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</row>
    <row r="17" spans="1:18" s="3" customFormat="1" ht="43.5" customHeight="1">
      <c r="A17" s="81">
        <v>1</v>
      </c>
      <c r="B17" s="22" t="s">
        <v>27</v>
      </c>
      <c r="C17" s="23" t="s">
        <v>41</v>
      </c>
      <c r="D17" s="44">
        <v>5000000</v>
      </c>
      <c r="E17" s="45">
        <v>43814</v>
      </c>
      <c r="F17" s="46" t="s">
        <v>42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28</v>
      </c>
      <c r="C19" s="23" t="s">
        <v>41</v>
      </c>
      <c r="D19" s="44">
        <v>10000000</v>
      </c>
      <c r="E19" s="45">
        <v>43271</v>
      </c>
      <c r="F19" s="46" t="s">
        <v>42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29</v>
      </c>
      <c r="C20" s="23" t="s">
        <v>41</v>
      </c>
      <c r="D20" s="44">
        <v>7000000</v>
      </c>
      <c r="E20" s="45">
        <v>43393</v>
      </c>
      <c r="F20" s="46" t="s">
        <v>42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30</v>
      </c>
      <c r="C21" s="23" t="s">
        <v>41</v>
      </c>
      <c r="D21" s="44"/>
      <c r="E21" s="45"/>
      <c r="F21" s="41"/>
      <c r="G21" s="41">
        <v>2.75</v>
      </c>
      <c r="H21" s="28"/>
      <c r="I21" s="22" t="s">
        <v>30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31</v>
      </c>
      <c r="C22" s="23" t="s">
        <v>41</v>
      </c>
      <c r="D22" s="44">
        <v>3000000</v>
      </c>
      <c r="E22" s="45">
        <v>43449</v>
      </c>
      <c r="F22" s="46" t="s">
        <v>42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32</v>
      </c>
      <c r="C23" s="23" t="s">
        <v>41</v>
      </c>
      <c r="D23" s="44">
        <v>8900000</v>
      </c>
      <c r="E23" s="45">
        <v>43455</v>
      </c>
      <c r="F23" s="46" t="s">
        <v>42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33</v>
      </c>
      <c r="C24" s="23" t="s">
        <v>41</v>
      </c>
      <c r="D24" s="44">
        <v>4000000</v>
      </c>
      <c r="E24" s="45">
        <v>42729</v>
      </c>
      <c r="F24" s="46" t="s">
        <v>42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34</v>
      </c>
      <c r="C25" s="23" t="s">
        <v>41</v>
      </c>
      <c r="D25" s="44">
        <v>5000000</v>
      </c>
      <c r="E25" s="45">
        <v>43605</v>
      </c>
      <c r="F25" s="46" t="s">
        <v>42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35</v>
      </c>
      <c r="C26" s="23" t="s">
        <v>41</v>
      </c>
      <c r="D26" s="44">
        <v>350000</v>
      </c>
      <c r="E26" s="45">
        <v>43814</v>
      </c>
      <c r="F26" s="46" t="s">
        <v>42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36</v>
      </c>
      <c r="C27" s="23" t="s">
        <v>41</v>
      </c>
      <c r="D27" s="44">
        <v>1554000</v>
      </c>
      <c r="E27" s="45">
        <v>43814</v>
      </c>
      <c r="F27" s="46" t="s">
        <v>42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37</v>
      </c>
      <c r="C28" s="23" t="s">
        <v>41</v>
      </c>
      <c r="D28" s="44">
        <v>17160000</v>
      </c>
      <c r="E28" s="45">
        <v>43671</v>
      </c>
      <c r="F28" s="46" t="s">
        <v>42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34651.83+26211.34+22805.25+14541.53+6933.35+22190.71+21474.88</f>
        <v>148808.89000000001</v>
      </c>
      <c r="Q28" s="48">
        <f>35913.39+34651.83+26211.34+6933.35+22805.25+14541.53+22190.71</f>
        <v>163247.4</v>
      </c>
      <c r="R28" s="49">
        <f t="shared" si="1"/>
        <v>21474.880000000034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38</v>
      </c>
      <c r="C30" s="23" t="s">
        <v>41</v>
      </c>
      <c r="D30" s="44">
        <v>3575000</v>
      </c>
      <c r="E30" s="45">
        <v>43733</v>
      </c>
      <c r="F30" s="46" t="s">
        <v>42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39</v>
      </c>
      <c r="C31" s="23" t="s">
        <v>41</v>
      </c>
      <c r="D31" s="44">
        <v>15000000</v>
      </c>
      <c r="E31" s="45">
        <v>43818</v>
      </c>
      <c r="F31" s="46" t="s">
        <v>42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21905.97+14923.54+10548.22+9932.88+10263.97+9932.88</f>
        <v>77507.460000000006</v>
      </c>
      <c r="Q31" s="48">
        <f>22715.62+21905.97+14923.54+10548.22+9932.88+10263.97</f>
        <v>90290.2</v>
      </c>
      <c r="R31" s="49">
        <f t="shared" si="1"/>
        <v>9932.8800000000047</v>
      </c>
    </row>
    <row r="32" spans="1:18" s="3" customFormat="1" ht="32.25" customHeight="1">
      <c r="A32" s="41">
        <v>15</v>
      </c>
      <c r="B32" s="22" t="s">
        <v>40</v>
      </c>
      <c r="C32" s="23" t="s">
        <v>41</v>
      </c>
      <c r="D32" s="44">
        <v>5000000</v>
      </c>
      <c r="E32" s="45">
        <v>43822</v>
      </c>
      <c r="F32" s="46" t="s">
        <v>42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7871.01+5275.81+3822.67+3599.67+3719.66+3599.67</f>
        <v>27888.489999999998</v>
      </c>
      <c r="Q32" s="48">
        <f>8250.32+7871.01+5275.81+3822.67+3599.67+3719.66</f>
        <v>32539.139999999996</v>
      </c>
      <c r="R32" s="49">
        <f t="shared" si="1"/>
        <v>3599.6700000000019</v>
      </c>
    </row>
    <row r="33" spans="1:18" s="3" customFormat="1" ht="32.25" customHeight="1">
      <c r="A33" s="72">
        <v>16</v>
      </c>
      <c r="B33" s="22" t="s">
        <v>68</v>
      </c>
      <c r="C33" s="23" t="s">
        <v>41</v>
      </c>
      <c r="D33" s="44" t="s">
        <v>70</v>
      </c>
      <c r="E33" s="45">
        <v>44545</v>
      </c>
      <c r="F33" s="46" t="s">
        <v>42</v>
      </c>
      <c r="G33" s="72">
        <v>2.75</v>
      </c>
      <c r="H33" s="28"/>
      <c r="I33" s="22"/>
      <c r="J33" s="49"/>
      <c r="K33" s="72"/>
      <c r="L33" s="72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-614.79</v>
      </c>
      <c r="R33" s="49">
        <f t="shared" si="1"/>
        <v>0</v>
      </c>
    </row>
    <row r="34" spans="1:18" s="3" customFormat="1" ht="21.75" customHeight="1">
      <c r="A34" s="73">
        <v>17</v>
      </c>
      <c r="B34" s="22" t="s">
        <v>69</v>
      </c>
      <c r="C34" s="23" t="s">
        <v>41</v>
      </c>
      <c r="D34" s="44">
        <v>15000000</v>
      </c>
      <c r="E34" s="62">
        <v>43981</v>
      </c>
      <c r="F34" s="46" t="s">
        <v>42</v>
      </c>
      <c r="G34" s="48">
        <v>2.75</v>
      </c>
      <c r="H34" s="28">
        <v>7747000</v>
      </c>
      <c r="I34" s="74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95072.67</v>
      </c>
      <c r="Q34" s="48">
        <v>-6093.56</v>
      </c>
      <c r="R34" s="49">
        <f t="shared" si="1"/>
        <v>95072.67</v>
      </c>
    </row>
    <row r="35" spans="1:18" s="3" customFormat="1" ht="21.75" customHeight="1">
      <c r="A35" s="73">
        <v>18</v>
      </c>
      <c r="B35" s="22" t="s">
        <v>73</v>
      </c>
      <c r="C35" s="23" t="s">
        <v>41</v>
      </c>
      <c r="D35" s="44">
        <v>1800000</v>
      </c>
      <c r="E35" s="62">
        <v>44185</v>
      </c>
      <c r="F35" s="46" t="s">
        <v>42</v>
      </c>
      <c r="G35" s="48">
        <v>2.75</v>
      </c>
      <c r="H35" s="28">
        <v>1800000</v>
      </c>
      <c r="I35" s="74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v>16132.79</v>
      </c>
      <c r="Q35" s="48">
        <v>-115.3</v>
      </c>
      <c r="R35" s="49">
        <f t="shared" si="1"/>
        <v>16132.79</v>
      </c>
    </row>
    <row r="36" spans="1:18" s="3" customFormat="1" ht="29.25" customHeight="1">
      <c r="A36" s="73">
        <v>19</v>
      </c>
      <c r="B36" s="22" t="s">
        <v>80</v>
      </c>
      <c r="C36" s="23" t="s">
        <v>41</v>
      </c>
      <c r="D36" s="44">
        <v>8200000</v>
      </c>
      <c r="E36" s="62">
        <v>44189</v>
      </c>
      <c r="F36" s="46" t="s">
        <v>42</v>
      </c>
      <c r="G36" s="48">
        <v>2.75</v>
      </c>
      <c r="H36" s="28">
        <v>8200000</v>
      </c>
      <c r="I36" s="74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>
        <v>75991</v>
      </c>
      <c r="Q36" s="28">
        <v>3481.74</v>
      </c>
      <c r="R36" s="49">
        <f t="shared" si="1"/>
        <v>75991</v>
      </c>
    </row>
    <row r="37" spans="1:18" s="3" customFormat="1" ht="29.25" customHeight="1">
      <c r="A37" s="73">
        <v>20</v>
      </c>
      <c r="B37" s="22" t="s">
        <v>81</v>
      </c>
      <c r="C37" s="23" t="s">
        <v>41</v>
      </c>
      <c r="D37" s="44" t="s">
        <v>70</v>
      </c>
      <c r="E37" s="62">
        <v>43147</v>
      </c>
      <c r="F37" s="46" t="s">
        <v>42</v>
      </c>
      <c r="G37" s="48">
        <v>0.1</v>
      </c>
      <c r="H37" s="28"/>
      <c r="I37" s="74"/>
      <c r="J37" s="48">
        <v>31211000</v>
      </c>
      <c r="K37" s="28"/>
      <c r="L37" s="28">
        <f>1041000+1041000+1041000+1041000</f>
        <v>4164000</v>
      </c>
      <c r="M37" s="47">
        <f t="shared" si="0"/>
        <v>27047000</v>
      </c>
      <c r="N37" s="28"/>
      <c r="O37" s="28"/>
      <c r="P37" s="48"/>
      <c r="Q37" s="28"/>
      <c r="R37" s="49">
        <f t="shared" si="1"/>
        <v>0</v>
      </c>
    </row>
    <row r="38" spans="1:18" s="3" customFormat="1" ht="29.25" customHeight="1">
      <c r="A38" s="73"/>
      <c r="B38" s="22"/>
      <c r="C38" s="23"/>
      <c r="D38" s="44"/>
      <c r="E38" s="62"/>
      <c r="F38" s="46"/>
      <c r="G38" s="48"/>
      <c r="H38" s="28"/>
      <c r="I38" s="74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4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6137000</v>
      </c>
      <c r="M39" s="28">
        <f>M17+M18+M19+M20+M22+M23+M24+M25+M26+M27+M28+M29+M30+M31+M32+M33+M34+M35+M36+M37+M38</f>
        <v>59026000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497128.31</v>
      </c>
      <c r="Q39" s="48">
        <f>Q17+Q18+Q19+Q20+Q22+Q23+Q24+Q25+Q26+Q27+Q28+Q29+Q30+Q31+Q32+Q33+Q34+Q35+Q36+Q37+Q38</f>
        <v>392591.55000000005</v>
      </c>
      <c r="R39" s="48">
        <f>R17+R18+R19+R20+R22+R23+R24+R25+R26+R27+R28+R29+R30+R31+R32++R33+R34+R35+R36+R37+R38</f>
        <v>222203.89000000004</v>
      </c>
    </row>
    <row r="40" spans="1:18" s="3" customFormat="1" ht="18.75" customHeight="1">
      <c r="A40" s="75"/>
      <c r="B40" s="23"/>
      <c r="C40" s="23"/>
      <c r="D40" s="76"/>
      <c r="E40" s="25"/>
      <c r="F40" s="25"/>
      <c r="G40" s="27"/>
      <c r="H40" s="27"/>
      <c r="I40" s="77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90" t="s">
        <v>21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</row>
    <row r="42" spans="1:18" s="3" customFormat="1" ht="58.5" customHeight="1">
      <c r="A42" s="78">
        <v>1</v>
      </c>
      <c r="B42" s="22" t="s">
        <v>77</v>
      </c>
      <c r="C42" s="23" t="s">
        <v>76</v>
      </c>
      <c r="D42" s="44">
        <v>15000000</v>
      </c>
      <c r="E42" s="45">
        <v>43751</v>
      </c>
      <c r="F42" s="46" t="s">
        <v>42</v>
      </c>
      <c r="G42" s="79">
        <v>10.183999999999999</v>
      </c>
      <c r="H42" s="48">
        <v>14380000</v>
      </c>
      <c r="I42" s="56"/>
      <c r="J42" s="60"/>
      <c r="K42" s="28"/>
      <c r="L42" s="57">
        <f>620000+620000+620000+620000</f>
        <v>2480000</v>
      </c>
      <c r="M42" s="49">
        <f>H42-L42</f>
        <v>11900000</v>
      </c>
      <c r="N42" s="49"/>
      <c r="O42" s="49"/>
      <c r="P42" s="48">
        <f>122994.82+103865.64+110366.66+100645.82+102928.15+99607.89</f>
        <v>640408.98</v>
      </c>
      <c r="Q42" s="48">
        <f>122994.82+103865.64+110366.66+100645.82+102928.15+99607.89</f>
        <v>640408.98</v>
      </c>
      <c r="R42" s="49">
        <f t="shared" ref="R42:R45" si="2">O42+P42-Q42</f>
        <v>0</v>
      </c>
    </row>
    <row r="43" spans="1:18" s="3" customFormat="1" ht="49.5" customHeight="1">
      <c r="A43" s="78">
        <v>2</v>
      </c>
      <c r="B43" s="22" t="s">
        <v>78</v>
      </c>
      <c r="C43" s="23" t="s">
        <v>79</v>
      </c>
      <c r="D43" s="44">
        <v>9000000</v>
      </c>
      <c r="E43" s="45">
        <v>43764</v>
      </c>
      <c r="F43" s="46" t="s">
        <v>42</v>
      </c>
      <c r="G43" s="79">
        <v>13.2</v>
      </c>
      <c r="H43" s="48">
        <v>9000000</v>
      </c>
      <c r="I43" s="56"/>
      <c r="J43" s="60"/>
      <c r="K43" s="80"/>
      <c r="L43" s="57">
        <f>375000+375000+375000+375000+375000</f>
        <v>1875000</v>
      </c>
      <c r="M43" s="49">
        <f>H43-L43</f>
        <v>7125000</v>
      </c>
      <c r="N43" s="49"/>
      <c r="O43" s="49"/>
      <c r="P43" s="48">
        <f>99813.7+84489.04+92490.41+85438.36+83675.35+77301.37</f>
        <v>523208.23</v>
      </c>
      <c r="Q43" s="48">
        <f>99813.7+84489.04+92490.41+85438.36+83675.35+77301.37</f>
        <v>523208.23</v>
      </c>
      <c r="R43" s="49">
        <f t="shared" si="2"/>
        <v>0</v>
      </c>
    </row>
    <row r="44" spans="1:18" s="3" customFormat="1" ht="49.5" customHeight="1">
      <c r="A44" s="78">
        <v>3</v>
      </c>
      <c r="B44" s="22" t="s">
        <v>82</v>
      </c>
      <c r="C44" s="23" t="s">
        <v>76</v>
      </c>
      <c r="D44" s="44">
        <v>15000000</v>
      </c>
      <c r="E44" s="45">
        <v>43917</v>
      </c>
      <c r="F44" s="46" t="s">
        <v>42</v>
      </c>
      <c r="G44" s="79">
        <v>8.5</v>
      </c>
      <c r="H44" s="48"/>
      <c r="I44" s="56">
        <v>15000000</v>
      </c>
      <c r="J44" s="60"/>
      <c r="K44" s="80"/>
      <c r="L44" s="57"/>
      <c r="M44" s="49">
        <v>15000000</v>
      </c>
      <c r="N44" s="49"/>
      <c r="O44" s="49"/>
      <c r="P44" s="48">
        <f>118767.12+104794.52</f>
        <v>223561.64</v>
      </c>
      <c r="Q44" s="48">
        <f>118767.12+104794.52</f>
        <v>223561.64</v>
      </c>
      <c r="R44" s="49">
        <f t="shared" si="2"/>
        <v>0</v>
      </c>
    </row>
    <row r="45" spans="1:18" s="3" customFormat="1" ht="18.75" customHeight="1">
      <c r="A45" s="35" t="s">
        <v>2</v>
      </c>
      <c r="B45" s="22"/>
      <c r="C45" s="23"/>
      <c r="D45" s="44">
        <f>D42+D43</f>
        <v>24000000</v>
      </c>
      <c r="E45" s="44"/>
      <c r="F45" s="44"/>
      <c r="G45" s="44"/>
      <c r="H45" s="44">
        <f>H42+H43</f>
        <v>23380000</v>
      </c>
      <c r="I45" s="44"/>
      <c r="J45" s="44">
        <f>J42+J43</f>
        <v>0</v>
      </c>
      <c r="K45" s="61"/>
      <c r="L45" s="44">
        <f>L43+L42</f>
        <v>4355000</v>
      </c>
      <c r="M45" s="44">
        <f>M42+M43+M44</f>
        <v>34025000</v>
      </c>
      <c r="N45" s="44"/>
      <c r="O45" s="44"/>
      <c r="P45" s="44">
        <f>P42+P43+P44</f>
        <v>1387178.85</v>
      </c>
      <c r="Q45" s="44">
        <f>Q42+Q43+Q44</f>
        <v>1387178.85</v>
      </c>
      <c r="R45" s="49">
        <f t="shared" si="2"/>
        <v>0</v>
      </c>
    </row>
    <row r="46" spans="1:18" s="3" customFormat="1" ht="0.75" customHeight="1">
      <c r="A46" s="90" t="s">
        <v>22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2"/>
    </row>
    <row r="47" spans="1:18" s="3" customFormat="1" ht="8.25" hidden="1" customHeight="1">
      <c r="A47" s="33"/>
      <c r="B47" s="22"/>
      <c r="C47" s="23"/>
      <c r="D47" s="24"/>
      <c r="E47" s="25"/>
      <c r="F47" s="26"/>
      <c r="G47" s="28"/>
      <c r="H47" s="27"/>
      <c r="I47" s="28"/>
      <c r="J47" s="28"/>
      <c r="K47" s="28"/>
      <c r="L47" s="29"/>
      <c r="M47" s="28"/>
      <c r="N47" s="28"/>
      <c r="O47" s="28"/>
      <c r="P47" s="28"/>
      <c r="Q47" s="28"/>
      <c r="R47" s="34"/>
    </row>
    <row r="48" spans="1:18" s="3" customFormat="1" ht="18.75" customHeight="1">
      <c r="A48" s="35" t="s">
        <v>45</v>
      </c>
      <c r="B48" s="22"/>
      <c r="C48" s="23"/>
      <c r="D48" s="44">
        <f>D39+D45+D44</f>
        <v>149539000</v>
      </c>
      <c r="E48" s="44"/>
      <c r="F48" s="44"/>
      <c r="G48" s="44"/>
      <c r="H48" s="44">
        <f>H39+H45</f>
        <v>88543000</v>
      </c>
      <c r="I48" s="44">
        <v>15000000</v>
      </c>
      <c r="J48" s="44">
        <f>J39+J45</f>
        <v>0</v>
      </c>
      <c r="K48" s="44"/>
      <c r="L48" s="44">
        <f t="shared" ref="L48:R48" si="3">L39+L45</f>
        <v>10492000</v>
      </c>
      <c r="M48" s="44">
        <f>M39+M45</f>
        <v>93051000</v>
      </c>
      <c r="N48" s="44">
        <f t="shared" si="3"/>
        <v>0</v>
      </c>
      <c r="O48" s="44">
        <f t="shared" si="3"/>
        <v>117667.13000000002</v>
      </c>
      <c r="P48" s="44">
        <f t="shared" si="3"/>
        <v>1884307.1600000001</v>
      </c>
      <c r="Q48" s="44">
        <f t="shared" si="3"/>
        <v>1779770.4000000001</v>
      </c>
      <c r="R48" s="44">
        <f t="shared" si="3"/>
        <v>222203.89000000004</v>
      </c>
    </row>
    <row r="49" spans="1:18" s="19" customFormat="1" ht="33" hidden="1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  <row r="50" spans="1:18" ht="10.5" customHeight="1">
      <c r="A50" s="14"/>
      <c r="B50" s="15"/>
      <c r="C50" s="15"/>
      <c r="D50" s="16"/>
      <c r="E50" s="18"/>
      <c r="F50" s="18"/>
      <c r="G50" s="20"/>
      <c r="H50" s="20"/>
      <c r="I50" s="21"/>
      <c r="J50" s="21"/>
      <c r="K50" s="21"/>
      <c r="L50" s="21"/>
      <c r="M50" s="20"/>
      <c r="N50" s="20"/>
      <c r="O50" s="20"/>
      <c r="P50" s="20"/>
      <c r="Q50" s="20"/>
      <c r="R50" s="20"/>
    </row>
    <row r="51" spans="1:18">
      <c r="A51" s="36" t="s">
        <v>88</v>
      </c>
      <c r="B51" s="37"/>
      <c r="C51" s="37"/>
      <c r="D51" s="38"/>
      <c r="E51" s="39"/>
      <c r="F51" s="39"/>
      <c r="H51" s="36"/>
      <c r="I51" s="36"/>
    </row>
    <row r="53" spans="1:18">
      <c r="A53" s="36" t="s">
        <v>43</v>
      </c>
      <c r="B53" s="37"/>
      <c r="C53" s="37"/>
      <c r="D53" s="38"/>
      <c r="E53" s="39"/>
      <c r="F53" s="39"/>
      <c r="H53" s="36"/>
      <c r="I53" s="36"/>
    </row>
    <row r="55" spans="1:18">
      <c r="A55" s="36" t="s">
        <v>44</v>
      </c>
      <c r="B55" s="37"/>
      <c r="C55" s="37"/>
      <c r="D55" s="38"/>
      <c r="E55" s="39"/>
      <c r="F55" s="39"/>
      <c r="H55" s="36"/>
      <c r="I55" s="36"/>
    </row>
    <row r="59" spans="1:18">
      <c r="A59" s="36"/>
      <c r="B59" s="37"/>
      <c r="C59" s="37"/>
      <c r="D59" s="38"/>
      <c r="E59" s="39"/>
      <c r="F59" s="39"/>
      <c r="H59" s="36"/>
      <c r="I59" s="36"/>
    </row>
    <row r="70" spans="2:2" ht="16.5" customHeight="1"/>
    <row r="71" spans="2:2" ht="30" customHeight="1">
      <c r="B71" s="17"/>
    </row>
  </sheetData>
  <mergeCells count="25">
    <mergeCell ref="A46:R46"/>
    <mergeCell ref="A49:R49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A30" sqref="A30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33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05">
      <c r="A15" s="41">
        <v>1</v>
      </c>
      <c r="B15" s="22" t="s">
        <v>51</v>
      </c>
      <c r="C15" s="22" t="s">
        <v>55</v>
      </c>
      <c r="D15" s="44">
        <v>800000</v>
      </c>
      <c r="E15" s="62">
        <v>42819</v>
      </c>
      <c r="F15" s="26" t="s">
        <v>59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1156.13+6.87+28.05+949.32+4.73+12.75+1051.03+4.98+25.5+983.22+5.08+20.54+1015.99+4.99+24.65+983.22+4.91+20.54</f>
        <v>6302.4999999999991</v>
      </c>
      <c r="Q15" s="48"/>
      <c r="R15" s="49">
        <f>O15+P15-Q15</f>
        <v>7491.579999999999</v>
      </c>
      <c r="S15" s="3"/>
      <c r="T15" s="3"/>
    </row>
    <row r="16" spans="1:20" ht="105">
      <c r="A16" s="41">
        <v>2</v>
      </c>
      <c r="B16" s="22" t="s">
        <v>52</v>
      </c>
      <c r="C16" s="22" t="s">
        <v>55</v>
      </c>
      <c r="D16" s="44">
        <v>1500000</v>
      </c>
      <c r="E16" s="62">
        <v>43459</v>
      </c>
      <c r="F16" s="26" t="s">
        <v>59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3168.26+59.4+18.67+2601.51+27+12.96+2880.24+54+13.66+2694.42+43.5+17.91+2784.23+52.2+22.32+2694.42+43.5+13.46</f>
        <v>17201.66</v>
      </c>
      <c r="Q16" s="48"/>
      <c r="R16" s="49">
        <f t="shared" ref="R16:R18" si="1">O16+P16-Q16</f>
        <v>20434.22</v>
      </c>
      <c r="S16" s="3"/>
      <c r="T16" s="3"/>
    </row>
    <row r="17" spans="1:20" ht="105">
      <c r="A17" s="41">
        <v>3</v>
      </c>
      <c r="B17" s="22" t="s">
        <v>53</v>
      </c>
      <c r="C17" s="22" t="s">
        <v>55</v>
      </c>
      <c r="D17" s="44">
        <v>1750000</v>
      </c>
      <c r="E17" s="62">
        <v>43671</v>
      </c>
      <c r="F17" s="26" t="s">
        <v>59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4075.65+8.25+19.82+3346.58+3.75+16.67+3705.14+7.5+17.57+3466.1+6.04+17.91+3581.63+7.25+16.75+3466.1+6.04+17.31</f>
        <v>21786.06</v>
      </c>
      <c r="Q17" s="48"/>
      <c r="R17" s="49">
        <f t="shared" si="1"/>
        <v>25217.49</v>
      </c>
      <c r="S17" s="3"/>
      <c r="T17" s="3"/>
    </row>
    <row r="18" spans="1:20" ht="105">
      <c r="A18" s="41">
        <v>4</v>
      </c>
      <c r="B18" s="22" t="s">
        <v>54</v>
      </c>
      <c r="C18" s="22" t="s">
        <v>55</v>
      </c>
      <c r="D18" s="44">
        <v>1420000</v>
      </c>
      <c r="E18" s="62">
        <v>43824</v>
      </c>
      <c r="F18" s="26" t="s">
        <v>59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3304.9+19.73+2713.7+13.52+3004.45+14.25+2810.62+9.69+2904.3+14.26+2810.62+14.04</f>
        <v>17634.080000000002</v>
      </c>
      <c r="Q18" s="48"/>
      <c r="R18" s="49">
        <f t="shared" si="1"/>
        <v>20950.52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62924.3</v>
      </c>
      <c r="Q19" s="44">
        <f t="shared" si="2"/>
        <v>0</v>
      </c>
      <c r="R19" s="44">
        <f t="shared" si="2"/>
        <v>74093.81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7" t="s">
        <v>21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7" t="s">
        <v>22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45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27">
        <f t="shared" si="3"/>
        <v>62924.3</v>
      </c>
      <c r="Q26" s="27">
        <f t="shared" si="3"/>
        <v>0</v>
      </c>
      <c r="R26" s="27">
        <f t="shared" si="3"/>
        <v>74093.81</v>
      </c>
      <c r="S26" s="3"/>
      <c r="T26" s="3"/>
    </row>
    <row r="27" spans="1:20" ht="34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89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62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63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60" zoomScaleNormal="100" workbookViewId="0">
      <selection activeCell="A27" sqref="A2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2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3">
        <v>1</v>
      </c>
      <c r="B17" s="22" t="s">
        <v>56</v>
      </c>
      <c r="C17" s="22" t="s">
        <v>55</v>
      </c>
      <c r="D17" s="44">
        <v>700000</v>
      </c>
      <c r="E17" s="62">
        <v>43459</v>
      </c>
      <c r="F17" s="26" t="s">
        <v>59</v>
      </c>
      <c r="G17" s="48">
        <v>2.75</v>
      </c>
      <c r="H17" s="28">
        <v>220000</v>
      </c>
      <c r="I17" s="28"/>
      <c r="J17" s="28"/>
      <c r="K17" s="28"/>
      <c r="L17" s="28">
        <f>40000+20000+20000+20000+20000</f>
        <v>120000</v>
      </c>
      <c r="M17" s="47">
        <f>H17+J17-L17</f>
        <v>100000</v>
      </c>
      <c r="N17" s="28"/>
      <c r="O17" s="48">
        <v>1157.71</v>
      </c>
      <c r="P17" s="48">
        <f>513.84+55+6.51+419.18+15+1.99+357.53+292.65+256.89+217.17</f>
        <v>2135.7599999999998</v>
      </c>
      <c r="Q17" s="48">
        <f>1794.57+374.66+357.53+357.53</f>
        <v>2884.29</v>
      </c>
      <c r="R17" s="49">
        <f>O17+P17-Q17</f>
        <v>409.17999999999984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120000</v>
      </c>
      <c r="M18" s="27">
        <f t="shared" si="0"/>
        <v>100000</v>
      </c>
      <c r="N18" s="27">
        <f t="shared" si="0"/>
        <v>0</v>
      </c>
      <c r="O18" s="56">
        <f t="shared" si="0"/>
        <v>1157.71</v>
      </c>
      <c r="P18" s="56">
        <f t="shared" si="0"/>
        <v>2135.7599999999998</v>
      </c>
      <c r="Q18" s="56">
        <f>Q16+Q17</f>
        <v>2884.29</v>
      </c>
      <c r="R18" s="56">
        <f t="shared" si="0"/>
        <v>409.17999999999984</v>
      </c>
      <c r="S18" s="3"/>
      <c r="T18" s="3"/>
    </row>
    <row r="19" spans="1:20" ht="15">
      <c r="A19" s="90" t="s">
        <v>21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0" t="s">
        <v>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45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120000</v>
      </c>
      <c r="M24" s="27">
        <f t="shared" si="1"/>
        <v>100000</v>
      </c>
      <c r="N24" s="27">
        <f t="shared" si="1"/>
        <v>0</v>
      </c>
      <c r="O24" s="56">
        <f t="shared" si="1"/>
        <v>1157.71</v>
      </c>
      <c r="P24" s="56">
        <f t="shared" si="1"/>
        <v>2135.7599999999998</v>
      </c>
      <c r="Q24" s="56">
        <f t="shared" si="1"/>
        <v>2884.29</v>
      </c>
      <c r="R24" s="56">
        <f t="shared" si="1"/>
        <v>409.17999999999984</v>
      </c>
      <c r="S24" s="3"/>
      <c r="T24" s="3"/>
    </row>
    <row r="25" spans="1:20" ht="15" thickBo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92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72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100" workbookViewId="0">
      <selection activeCell="A29" sqref="A2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31.25">
      <c r="A15" s="58">
        <v>1</v>
      </c>
      <c r="B15" s="64" t="s">
        <v>74</v>
      </c>
      <c r="C15" s="66" t="s">
        <v>55</v>
      </c>
      <c r="D15" s="67">
        <v>780000</v>
      </c>
      <c r="E15" s="68">
        <v>43258</v>
      </c>
      <c r="F15" s="69" t="s">
        <v>59</v>
      </c>
      <c r="G15" s="41">
        <v>2.75</v>
      </c>
      <c r="H15" s="70">
        <v>31842</v>
      </c>
      <c r="I15" s="41"/>
      <c r="J15" s="41"/>
      <c r="K15" s="70"/>
      <c r="L15" s="70"/>
      <c r="M15" s="47">
        <f>H15+J15-L15</f>
        <v>31842</v>
      </c>
      <c r="N15" s="41"/>
      <c r="O15" s="71">
        <v>305.92</v>
      </c>
      <c r="P15" s="71">
        <f>74.37+1.77+53.82+61.07+42.81+0.33+67.61+42.81+0.35+67.61+40.77+0.33+67.61+42.81+0.34+65.43+40.77+0.33</f>
        <v>670.93999999999994</v>
      </c>
      <c r="Q15" s="71">
        <v>67.959999999999994</v>
      </c>
      <c r="R15" s="49">
        <f>O15+P15-Q15</f>
        <v>908.89999999999986</v>
      </c>
      <c r="S15" s="3"/>
      <c r="T15" s="3"/>
    </row>
    <row r="16" spans="1:20" ht="131.25">
      <c r="A16" s="58">
        <v>2</v>
      </c>
      <c r="B16" s="64" t="s">
        <v>75</v>
      </c>
      <c r="C16" s="66" t="s">
        <v>55</v>
      </c>
      <c r="D16" s="67">
        <v>500000</v>
      </c>
      <c r="E16" s="68">
        <v>43276</v>
      </c>
      <c r="F16" s="69" t="s">
        <v>59</v>
      </c>
      <c r="G16" s="41">
        <v>2.75</v>
      </c>
      <c r="H16" s="70">
        <v>74149</v>
      </c>
      <c r="I16" s="41"/>
      <c r="J16" s="41"/>
      <c r="K16" s="70"/>
      <c r="L16" s="70"/>
      <c r="M16" s="47">
        <f t="shared" ref="M16:M18" si="0">H16+J16-L16</f>
        <v>74149</v>
      </c>
      <c r="N16" s="41"/>
      <c r="O16" s="71">
        <v>532.34</v>
      </c>
      <c r="P16" s="71">
        <f>173.18+37.46+3.07+142.2+6.38+0.96+157.44+12.77+0.64+147.28+10.29+0.71+152.19+12.34+0.7+147.28+10.29+0.76</f>
        <v>1015.9399999999999</v>
      </c>
      <c r="Q16" s="71">
        <v>158.08000000000001</v>
      </c>
      <c r="R16" s="49">
        <f t="shared" ref="R16:R18" si="1">O16+P16-Q16</f>
        <v>1390.2</v>
      </c>
      <c r="S16" s="3"/>
      <c r="T16" s="3"/>
    </row>
    <row r="17" spans="1:20" ht="131.25">
      <c r="A17" s="58">
        <v>3</v>
      </c>
      <c r="B17" s="64" t="s">
        <v>57</v>
      </c>
      <c r="C17" s="66" t="s">
        <v>55</v>
      </c>
      <c r="D17" s="67">
        <v>204000</v>
      </c>
      <c r="E17" s="68">
        <v>43758</v>
      </c>
      <c r="F17" s="69" t="s">
        <v>59</v>
      </c>
      <c r="G17" s="41">
        <v>2.75</v>
      </c>
      <c r="H17" s="70">
        <v>204000</v>
      </c>
      <c r="I17" s="41"/>
      <c r="J17" s="41"/>
      <c r="K17" s="70"/>
      <c r="L17" s="70">
        <v>0</v>
      </c>
      <c r="M17" s="47">
        <f t="shared" si="0"/>
        <v>204000</v>
      </c>
      <c r="N17" s="41"/>
      <c r="O17" s="71">
        <v>1433.75</v>
      </c>
      <c r="P17" s="71">
        <f>476.47+8.28+391.23+1.95+433.15+2.05+405.21+2.09+418.71+2.06+405.21+2.02</f>
        <v>2548.4299999999998</v>
      </c>
      <c r="Q17" s="71">
        <v>435.2</v>
      </c>
      <c r="R17" s="49">
        <f t="shared" si="1"/>
        <v>3546.98</v>
      </c>
      <c r="S17" s="3"/>
      <c r="T17" s="3"/>
    </row>
    <row r="18" spans="1:20" ht="131.25">
      <c r="A18" s="65">
        <v>4</v>
      </c>
      <c r="B18" s="64" t="s">
        <v>58</v>
      </c>
      <c r="C18" s="66" t="s">
        <v>55</v>
      </c>
      <c r="D18" s="67">
        <v>216000</v>
      </c>
      <c r="E18" s="68">
        <v>43758</v>
      </c>
      <c r="F18" s="69" t="s">
        <v>59</v>
      </c>
      <c r="G18" s="41">
        <v>2.75</v>
      </c>
      <c r="H18" s="70">
        <v>216000</v>
      </c>
      <c r="I18" s="28"/>
      <c r="J18" s="28"/>
      <c r="K18" s="70"/>
      <c r="L18" s="70">
        <v>0</v>
      </c>
      <c r="M18" s="47">
        <f t="shared" si="0"/>
        <v>216000</v>
      </c>
      <c r="N18" s="28"/>
      <c r="O18" s="71">
        <v>1518.08</v>
      </c>
      <c r="P18" s="71">
        <f>504.49+8.77+414.25+2.06+458.63+2.17+429.04+2.22+443.34+2.18+429.04+2.14</f>
        <v>2698.3299999999995</v>
      </c>
      <c r="Q18" s="71">
        <v>460.8</v>
      </c>
      <c r="R18" s="49">
        <f t="shared" si="1"/>
        <v>3755.6099999999997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525991</v>
      </c>
      <c r="N19" s="44">
        <f t="shared" si="2"/>
        <v>0</v>
      </c>
      <c r="O19" s="44">
        <f t="shared" si="2"/>
        <v>3790.09</v>
      </c>
      <c r="P19" s="44">
        <f t="shared" si="2"/>
        <v>6933.6399999999994</v>
      </c>
      <c r="Q19" s="44">
        <f t="shared" si="2"/>
        <v>1122.04</v>
      </c>
      <c r="R19" s="44">
        <f t="shared" si="2"/>
        <v>9601.6899999999987</v>
      </c>
      <c r="S19" s="3"/>
      <c r="T19" s="3"/>
    </row>
    <row r="20" spans="1:20" ht="15">
      <c r="A20" s="90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0" t="s">
        <v>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45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525991</v>
      </c>
      <c r="N25" s="27">
        <f t="shared" si="3"/>
        <v>0</v>
      </c>
      <c r="O25" s="27">
        <f t="shared" si="3"/>
        <v>3790.09</v>
      </c>
      <c r="P25" s="27">
        <f t="shared" si="3"/>
        <v>6933.6399999999994</v>
      </c>
      <c r="Q25" s="27">
        <f t="shared" si="3"/>
        <v>1122.04</v>
      </c>
      <c r="R25" s="27">
        <f t="shared" si="3"/>
        <v>9601.6899999999987</v>
      </c>
      <c r="S25" s="3"/>
      <c r="T25" s="3"/>
    </row>
    <row r="26" spans="1:20" ht="15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90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61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K15" sqref="K15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78.7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9.5">
      <c r="A15" s="41"/>
      <c r="B15" s="64"/>
      <c r="C15" s="64"/>
      <c r="D15" s="67"/>
      <c r="E15" s="68"/>
      <c r="F15" s="59"/>
      <c r="G15" s="41"/>
      <c r="H15" s="70"/>
      <c r="I15" s="41"/>
      <c r="J15" s="41"/>
      <c r="K15" s="41"/>
      <c r="L15" s="70"/>
      <c r="M15" s="47"/>
      <c r="N15" s="41"/>
      <c r="O15" s="71"/>
      <c r="P15" s="71"/>
      <c r="Q15" s="71"/>
      <c r="R15" s="49"/>
      <c r="S15" s="3"/>
      <c r="T15" s="3"/>
    </row>
    <row r="16" spans="1:20" ht="150">
      <c r="A16" s="63">
        <v>2</v>
      </c>
      <c r="B16" s="64" t="s">
        <v>66</v>
      </c>
      <c r="C16" s="64" t="s">
        <v>55</v>
      </c>
      <c r="D16" s="67">
        <v>836000</v>
      </c>
      <c r="E16" s="68">
        <v>43758</v>
      </c>
      <c r="F16" s="59" t="s">
        <v>67</v>
      </c>
      <c r="G16" s="41">
        <v>2.75</v>
      </c>
      <c r="H16" s="70">
        <v>836000</v>
      </c>
      <c r="I16" s="28"/>
      <c r="J16" s="28"/>
      <c r="K16" s="28"/>
      <c r="L16" s="70"/>
      <c r="M16" s="47">
        <f>H16+J16-L16</f>
        <v>836000</v>
      </c>
      <c r="N16" s="28"/>
      <c r="O16" s="71">
        <v>1963.49</v>
      </c>
      <c r="P16" s="71">
        <f>1952.58+11.34+1603.29+7.99+1775.07+1660.55+1715.9+1660.55+8.29</f>
        <v>10395.56</v>
      </c>
      <c r="Q16" s="71">
        <f>5538.69+1775.07</f>
        <v>7313.7599999999993</v>
      </c>
      <c r="R16" s="49">
        <f>O16+P16-Q16</f>
        <v>5045.29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10395.56</v>
      </c>
      <c r="Q17" s="44">
        <f t="shared" si="0"/>
        <v>7313.7599999999993</v>
      </c>
      <c r="R17" s="44">
        <f t="shared" si="0"/>
        <v>5045.29</v>
      </c>
      <c r="S17" s="3"/>
      <c r="T17" s="3"/>
    </row>
    <row r="18" spans="1:20" ht="15">
      <c r="A18" s="90" t="s">
        <v>21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0" t="s">
        <v>22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45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10395.56</v>
      </c>
      <c r="Q23" s="44">
        <f t="shared" si="1"/>
        <v>7313.7599999999993</v>
      </c>
      <c r="R23" s="44">
        <f t="shared" si="1"/>
        <v>5045.29</v>
      </c>
      <c r="S23" s="3"/>
      <c r="T23" s="3"/>
    </row>
    <row r="24" spans="1:20" ht="15" thickBo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91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64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65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B1" zoomScaleNormal="100" workbookViewId="0">
      <selection activeCell="Q15" sqref="Q15"/>
    </sheetView>
  </sheetViews>
  <sheetFormatPr defaultRowHeight="12.75"/>
  <cols>
    <col min="1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50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4"/>
      <c r="F5" s="84"/>
      <c r="G5" s="84"/>
      <c r="H5" s="84"/>
      <c r="I5" s="84"/>
      <c r="J5" s="84"/>
      <c r="K5" s="84"/>
      <c r="L5" s="8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5" t="s">
        <v>1</v>
      </c>
      <c r="B8" s="86" t="s">
        <v>24</v>
      </c>
      <c r="C8" s="86" t="s">
        <v>11</v>
      </c>
      <c r="D8" s="86" t="s">
        <v>25</v>
      </c>
      <c r="E8" s="86" t="s">
        <v>26</v>
      </c>
      <c r="F8" s="86" t="s">
        <v>7</v>
      </c>
      <c r="G8" s="86" t="s">
        <v>0</v>
      </c>
      <c r="H8" s="86" t="s">
        <v>16</v>
      </c>
      <c r="I8" s="86" t="s">
        <v>8</v>
      </c>
      <c r="J8" s="86" t="s">
        <v>12</v>
      </c>
      <c r="K8" s="86" t="s">
        <v>9</v>
      </c>
      <c r="L8" s="86" t="s">
        <v>13</v>
      </c>
      <c r="M8" s="88" t="s">
        <v>23</v>
      </c>
      <c r="N8" s="89"/>
      <c r="O8" s="86" t="s">
        <v>4</v>
      </c>
      <c r="P8" s="86" t="s">
        <v>20</v>
      </c>
      <c r="Q8" s="86" t="s">
        <v>19</v>
      </c>
      <c r="R8" s="86" t="s">
        <v>18</v>
      </c>
      <c r="S8" s="1"/>
      <c r="T8" s="1"/>
    </row>
    <row r="9" spans="1:20" ht="45">
      <c r="A9" s="85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55" t="s">
        <v>14</v>
      </c>
      <c r="N9" s="55" t="s">
        <v>17</v>
      </c>
      <c r="O9" s="87"/>
      <c r="P9" s="87"/>
      <c r="Q9" s="87"/>
      <c r="R9" s="8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4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120000</v>
      </c>
      <c r="M15" s="44">
        <f>Шала!M19+Кривцы!M18+Авдеево!M23+Красноборский!M25</f>
        <v>6473491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82389.260000000009</v>
      </c>
      <c r="Q15" s="44">
        <f>Шала!Q19+Кривцы!Q18+Авдеево!Q23+Красноборский!Q25</f>
        <v>11320.09</v>
      </c>
      <c r="R15" s="44">
        <f>Шала!R19+Кривцы!R18+Авдеево!R23+Красноборский!R25</f>
        <v>89149.969999999987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0" t="s">
        <v>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90" t="s">
        <v>22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8" t="s">
        <v>47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48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49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2018-07-20T06:46:39Z</cp:lastPrinted>
  <dcterms:created xsi:type="dcterms:W3CDTF">2006-06-05T06:40:26Z</dcterms:created>
  <dcterms:modified xsi:type="dcterms:W3CDTF">2018-07-20T06:50:01Z</dcterms:modified>
</cp:coreProperties>
</file>