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20" i="2"/>
  <c r="P19"/>
  <c r="P17"/>
  <c r="P16" i="5"/>
  <c r="P15"/>
  <c r="P18" i="3"/>
  <c r="Q16" i="5" l="1"/>
  <c r="P16" i="6"/>
  <c r="P17" i="3"/>
  <c r="P16"/>
  <c r="P15"/>
  <c r="Q15" i="5"/>
  <c r="L15"/>
  <c r="L16"/>
  <c r="P31" i="2"/>
  <c r="P30"/>
  <c r="P28"/>
  <c r="Q20"/>
  <c r="Q19"/>
  <c r="Q17"/>
  <c r="L21"/>
  <c r="L23"/>
  <c r="L22"/>
  <c r="L20"/>
  <c r="L19"/>
  <c r="L17"/>
  <c r="Q18" i="9" l="1"/>
  <c r="P18"/>
  <c r="Q18" i="7"/>
  <c r="P18"/>
  <c r="Q31" i="2" l="1"/>
  <c r="Q30"/>
  <c r="Q28"/>
  <c r="P25" i="8"/>
  <c r="L25" i="2"/>
  <c r="Q17" i="5"/>
  <c r="N25" i="2"/>
  <c r="O25"/>
  <c r="P25"/>
  <c r="M18" i="9"/>
  <c r="N25" i="8"/>
  <c r="O25"/>
  <c r="Q25"/>
  <c r="I25"/>
  <c r="J25"/>
  <c r="K25"/>
  <c r="L25"/>
  <c r="M25"/>
  <c r="H25"/>
  <c r="M2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Q15" i="9" s="1"/>
  <c r="Q22" s="1"/>
  <c r="P23" i="5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O24" i="4" l="1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<sst xmlns="http://schemas.openxmlformats.org/spreadsheetml/2006/main" count="309" uniqueCount="83">
  <si>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</si>
  <si>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</si>
  <si>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</si>
  <si>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</si>
  <si>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</si>
  <si>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</si>
  <si>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</si>
  <si>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</si>
  <si>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</si>
  <si>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</si>
  <si>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</si>
  <si>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</si>
  <si>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</si>
  <si>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</si>
  <si>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</si>
  <si>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</si>
  <si>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</si>
  <si>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</si>
  <si>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</si>
  <si>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</si>
  <si>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</si>
  <si>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</si>
  <si>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</si>
  <si>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</si>
  <si>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</si>
  <si>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</si>
  <si>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</si>
  <si>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</si>
  <si>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</si>
  <si>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</si>
  <si>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</si>
  <si>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</si>
  <si>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</si>
  <si>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</si>
  <si>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</si>
  <si>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</si>
  <si>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</si>
  <si>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</si>
  <si>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</si>
  <si>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</si>
  <si>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</si>
  <si>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</si>
  <si>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</si>
  <si>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</si>
  <si>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</si>
  <si>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</si>
  <si>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</si>
  <si>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</si>
  <si>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</si>
  <si>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</si>
  <si>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</si>
  <si>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</si>
  <si>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</si>
  <si>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</si>
  <si>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</si>
  <si>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</si>
  <si>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</si>
  <si>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</si>
  <si>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</si>
  <si>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</si>
  <si>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</si>
  <si>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</si>
  <si>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</si>
  <si>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</si>
  <si>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</si>
  <si>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</si>
  <si>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</si>
  <si>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</si>
  <si>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</si>
  <si>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</si>
  <si>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</si>
  <si>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</si>
  <si>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</si>
  <si>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</si>
  <si>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</si>
  <si>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</si>
  <si>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</si>
  <si>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</si>
  <si>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Информация о долговых обяхательствах  Пудожского муниципального района по состоянию на 1 мая 2019года</t>
  </si>
  <si>
    <t>Информация о долговых обязательствах  Шальского сельского поселения на 1 мая 2019года</t>
  </si>
  <si>
    <t>Информация о долговых обяхательствах Красноборского сельского поселения на 1 мая 2019года.</t>
  </si>
  <si>
    <t>Информация о долговых обязательствах Пудожского городского поселения на 1 мая 2019года.</t>
  </si>
  <si>
    <t>Информация о долговых обяхательствах Авдеевского сельского поселения на 1 мая 2019года.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</si>
</sst>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view="pageBreakPreview" zoomScale="60" zoomScaleNormal="100" workbookViewId="0">
      <selection activeCell="P21" sqref="P21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1" t="s">
        <v>10</v>
      </c>
      <c r="R1" s="101"/>
    </row>
    <row r="2" spans="1:18" ht="26.25" customHeight="1">
      <c r="Q2" s="101"/>
      <c r="R2" s="101"/>
    </row>
    <row r="3" spans="1:18" ht="21.75" customHeight="1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3"/>
      <c r="F7" s="103"/>
      <c r="G7" s="103"/>
      <c r="H7" s="103"/>
      <c r="I7" s="103"/>
      <c r="J7" s="103"/>
      <c r="K7" s="103"/>
      <c r="L7" s="103"/>
      <c r="M7" s="9"/>
      <c r="N7" s="9"/>
    </row>
    <row r="8" spans="1:18" ht="5.25" customHeight="1"/>
    <row r="9" spans="1:18" ht="15" customHeight="1"/>
    <row r="10" spans="1:18" ht="36.75" customHeight="1">
      <c r="A10" s="104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105" t="s">
        <v>22</v>
      </c>
      <c r="N10" s="106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8" t="s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2" t="s">
        <v>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1544000+1544000+1544000+1544000</f>
        <v>6176000</v>
      </c>
      <c r="M17" s="47">
        <f t="shared" ref="M17:M23" si="0">H17+J17-L17</f>
        <v>4634000</v>
      </c>
      <c r="N17" s="49"/>
      <c r="O17" s="48">
        <v>0</v>
      </c>
      <c r="P17" s="48">
        <f>22622.12+16065.84+16612.58+1595.47+11804.81</f>
        <v>68700.820000000007</v>
      </c>
      <c r="Q17" s="48">
        <f>22622.12+16065.84+18208.05</f>
        <v>56896.009999999995</v>
      </c>
      <c r="R17" s="49">
        <f t="shared" ref="R17:R23" si="1">O17+P17-Q17</f>
        <v>11804.810000000012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450000+450000+450000+450000</f>
        <v>1800000</v>
      </c>
      <c r="M19" s="47">
        <f t="shared" si="0"/>
        <v>3200000</v>
      </c>
      <c r="N19" s="49"/>
      <c r="O19" s="48">
        <v>0</v>
      </c>
      <c r="P19" s="48">
        <f>10650.45+8346.98+8898.97+465+7494.24</f>
        <v>35855.64</v>
      </c>
      <c r="Q19" s="48">
        <f>10650.45+8346.98+9363.97</f>
        <v>28361.4</v>
      </c>
      <c r="R19" s="49">
        <f t="shared" si="1"/>
        <v>7494.239999999998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151000+151000+151000+151000</f>
        <v>604000</v>
      </c>
      <c r="M20" s="47">
        <f t="shared" si="0"/>
        <v>1208000</v>
      </c>
      <c r="N20" s="49"/>
      <c r="O20" s="48">
        <v>0</v>
      </c>
      <c r="P20" s="48">
        <f>3868.27+3066.84+3280.55+156.03+2799.69</f>
        <v>13171.380000000001</v>
      </c>
      <c r="Q20" s="48">
        <f>3868.27+3066.84+3436.58</f>
        <v>10371.69</v>
      </c>
      <c r="R20" s="49">
        <f t="shared" si="1"/>
        <v>2799.6900000000005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f>596000+596000</f>
        <v>1192000</v>
      </c>
      <c r="M21" s="47">
        <f t="shared" si="0"/>
        <v>6555000</v>
      </c>
      <c r="N21" s="28"/>
      <c r="O21" s="28">
        <v>0</v>
      </c>
      <c r="P21" s="48">
        <v>615.87</v>
      </c>
      <c r="Q21" s="48">
        <v>615.87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60000+60000+60000+60000</f>
        <v>240000</v>
      </c>
      <c r="M22" s="47">
        <f t="shared" si="0"/>
        <v>900000</v>
      </c>
      <c r="N22" s="28"/>
      <c r="O22" s="28">
        <v>0</v>
      </c>
      <c r="P22" s="48">
        <v>62</v>
      </c>
      <c r="Q22" s="48">
        <v>62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f>273000+273000</f>
        <v>546000</v>
      </c>
      <c r="M23" s="47">
        <f t="shared" si="0"/>
        <v>4924000</v>
      </c>
      <c r="N23" s="28"/>
      <c r="O23" s="28">
        <v>0</v>
      </c>
      <c r="P23" s="48">
        <v>282.10000000000002</v>
      </c>
      <c r="Q23" s="28">
        <v>282.10000000000002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10558000</v>
      </c>
      <c r="M25" s="28">
        <f t="shared" si="2"/>
        <v>21421000</v>
      </c>
      <c r="N25" s="28">
        <f t="shared" si="2"/>
        <v>0</v>
      </c>
      <c r="O25" s="28">
        <f t="shared" si="2"/>
        <v>0</v>
      </c>
      <c r="P25" s="48">
        <f t="shared" si="2"/>
        <v>118687.81000000001</v>
      </c>
      <c r="Q25" s="48">
        <f t="shared" si="2"/>
        <v>96589.07</v>
      </c>
      <c r="R25" s="48">
        <f t="shared" si="2"/>
        <v>22098.740000000013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2" t="s">
        <v>20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68330.45+61717.83+68330.45+66126.25</f>
        <v>264504.98</v>
      </c>
      <c r="Q28" s="48">
        <f>68330.45+61717.83+68330.45</f>
        <v>198378.72999999998</v>
      </c>
      <c r="R28" s="49">
        <f>O28+P28-Q28</f>
        <v>66126.25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71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108287.67+97808.22+108287.67+104794.52</f>
        <v>419178.08</v>
      </c>
      <c r="Q30" s="48">
        <f>108287.67+97808.22+108287.67</f>
        <v>314383.56</v>
      </c>
      <c r="R30" s="49">
        <f>O30+P30-Q30</f>
        <v>104794.52000000002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140136.99+126575.34+140136.99+135616.44</f>
        <v>542465.76</v>
      </c>
      <c r="Q31" s="48">
        <f>140136.99+126575.34+140136.99</f>
        <v>406849.31999999995</v>
      </c>
      <c r="R31" s="49">
        <f>O31+P31-Q31</f>
        <v>135616.44000000006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1244055.78</v>
      </c>
      <c r="Q32" s="44">
        <f>Q28+Q29+Q30+Q31</f>
        <v>937518.57</v>
      </c>
      <c r="R32" s="49">
        <f>O32+P32-Q32</f>
        <v>306537.21000000008</v>
      </c>
    </row>
    <row r="33" spans="1:18" s="3" customFormat="1" ht="0.75" customHeight="1">
      <c r="A33" s="92" t="s">
        <v>21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12315000</v>
      </c>
      <c r="M35" s="87">
        <f t="shared" si="5"/>
        <v>64321000</v>
      </c>
      <c r="N35" s="44">
        <f t="shared" si="5"/>
        <v>0</v>
      </c>
      <c r="O35" s="44">
        <f t="shared" si="5"/>
        <v>0</v>
      </c>
      <c r="P35" s="44">
        <f t="shared" si="5"/>
        <v>1362743.59</v>
      </c>
      <c r="Q35" s="44">
        <f t="shared" si="5"/>
        <v>1034107.6399999999</v>
      </c>
      <c r="R35" s="44">
        <f t="shared" si="5"/>
        <v>328635.95000000007</v>
      </c>
    </row>
    <row r="36" spans="1:18" s="19" customFormat="1" ht="33" hidden="1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72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P18" sqref="P18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1086.06+5.68+26.35+980.96+5.05+13.18+1086.06+4.56+26.35+1051.03+5.61+21.96</f>
        <v>4312.8499999999995</v>
      </c>
      <c r="Q15" s="48"/>
      <c r="R15" s="49">
        <f>O15+P15-Q15</f>
        <v>18108.329999999998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2976.25+55.8+15.89+2688.22+27.9+13.84+2976.25+27.9+13.84+2880.24+46.5+15.38</f>
        <v>11738.009999999998</v>
      </c>
      <c r="Q16" s="48"/>
      <c r="R16" s="49">
        <f>O16+P16-Q16</f>
        <v>49780.160000000003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3828.64+6.46+20.4+3458.13+3.88+17.8+3828.64+7.75+18.76+3705.14+6.46+19.78</f>
        <v>14921.84</v>
      </c>
      <c r="Q17" s="48"/>
      <c r="R17" s="49">
        <f>O17+P17-Q17</f>
        <v>19631.53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>
        <v>354000</v>
      </c>
      <c r="O18" s="48">
        <v>38625.760000000002</v>
      </c>
      <c r="P18" s="48">
        <f>3104.6+220.1+16.58+2804.16+110.05+14.44+3104.6+220.1+15.21+3004.45+183.42+16.04</f>
        <v>12813.749999999998</v>
      </c>
      <c r="Q18" s="48"/>
      <c r="R18" s="49">
        <f>O18+P18-Q18</f>
        <v>51439.51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3184000</v>
      </c>
      <c r="O19" s="44">
        <f t="shared" si="0"/>
        <v>95173.080000000016</v>
      </c>
      <c r="P19" s="44">
        <f t="shared" si="0"/>
        <v>43786.45</v>
      </c>
      <c r="Q19" s="44">
        <f t="shared" si="0"/>
        <v>0</v>
      </c>
      <c r="R19" s="44">
        <f t="shared" si="0"/>
        <v>138959.53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3184000</v>
      </c>
      <c r="O26" s="91">
        <f t="shared" si="1"/>
        <v>95173.080000000016</v>
      </c>
      <c r="P26" s="91">
        <f t="shared" si="1"/>
        <v>43786.45</v>
      </c>
      <c r="Q26" s="91">
        <f t="shared" si="1"/>
        <v>0</v>
      </c>
      <c r="R26" s="91">
        <f t="shared" si="1"/>
        <v>138959.53</v>
      </c>
      <c r="S26" s="3"/>
      <c r="T26" s="3"/>
    </row>
    <row r="27" spans="1:20" ht="34.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2" t="s">
        <v>20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2" t="s">
        <v>21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6" sqref="P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102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</f>
        <v>34000</v>
      </c>
      <c r="M15" s="47">
        <f>H15+J15-L15</f>
        <v>170000</v>
      </c>
      <c r="N15" s="41"/>
      <c r="O15" s="70">
        <v>863.11</v>
      </c>
      <c r="P15" s="70">
        <f>447.59+2.39+68.07+404.27+2.08+61.48+431.35+362.66</f>
        <v>1779.89</v>
      </c>
      <c r="Q15" s="70">
        <f>476.47+2.66+1235.84+134.02+431.35</f>
        <v>2280.34</v>
      </c>
      <c r="R15" s="49">
        <f>O15+P15-Q15</f>
        <v>362.65999999999985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</f>
        <v>36000</v>
      </c>
      <c r="M16" s="47">
        <f>H16+J16-L16</f>
        <v>180000</v>
      </c>
      <c r="N16" s="28"/>
      <c r="O16" s="70">
        <v>1492.43</v>
      </c>
      <c r="P16" s="70">
        <f>458.63+2.49+72.08+414.25+2.13+65.1+452.84+0.51+373.01</f>
        <v>1841.04</v>
      </c>
      <c r="Q16" s="70">
        <f>2.82+504.49+1764.16+141.8+536.68+0.51+10</f>
        <v>2960.4600000000005</v>
      </c>
      <c r="R16" s="49">
        <f>O16+P16-Q16</f>
        <v>373.00999999999976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70000</v>
      </c>
      <c r="M17" s="44">
        <f t="shared" si="0"/>
        <v>350000</v>
      </c>
      <c r="N17" s="44">
        <f t="shared" si="0"/>
        <v>0</v>
      </c>
      <c r="O17" s="44">
        <f t="shared" si="0"/>
        <v>2355.54</v>
      </c>
      <c r="P17" s="44">
        <f t="shared" si="0"/>
        <v>3620.9300000000003</v>
      </c>
      <c r="Q17" s="44">
        <f t="shared" si="0"/>
        <v>5240.8000000000011</v>
      </c>
      <c r="R17" s="44">
        <f t="shared" si="0"/>
        <v>735.66999999999962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70000</v>
      </c>
      <c r="M23" s="91">
        <f t="shared" si="1"/>
        <v>350000</v>
      </c>
      <c r="N23" s="91">
        <f t="shared" si="1"/>
        <v>0</v>
      </c>
      <c r="O23" s="91">
        <f t="shared" si="1"/>
        <v>2355.54</v>
      </c>
      <c r="P23" s="91">
        <f t="shared" si="1"/>
        <v>3620.9300000000003</v>
      </c>
      <c r="Q23" s="91">
        <f t="shared" si="1"/>
        <v>5240.8000000000011</v>
      </c>
      <c r="R23" s="91">
        <f t="shared" si="1"/>
        <v>735.66999999999962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A2" sqref="A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2" width="9.140625" bestFit="1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2" t="s">
        <v>20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/>
      <c r="M21" s="28">
        <f>H21-L21</f>
        <v>2000000</v>
      </c>
      <c r="N21" s="28"/>
      <c r="O21" s="28"/>
      <c r="P21" s="48">
        <v>45091.46</v>
      </c>
      <c r="Q21" s="48">
        <v>45091.46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2" t="s">
        <v>21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2000000</v>
      </c>
      <c r="N25" s="91">
        <f t="shared" si="1"/>
        <v>0</v>
      </c>
      <c r="O25" s="91">
        <f t="shared" si="1"/>
        <v>0</v>
      </c>
      <c r="P25" s="91">
        <f t="shared" si="1"/>
        <v>45091.46</v>
      </c>
      <c r="Q25" s="91">
        <f t="shared" si="1"/>
        <v>45091.46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6" sqref="P16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1834.24+108.5+9.77+1656.73+65.1+8.53+1834.24+108.5+8.99+1775.07+108.5+9.48</f>
        <v>7527.6499999999987</v>
      </c>
      <c r="Q16" s="70">
        <v>0</v>
      </c>
      <c r="R16" s="49">
        <f>O16+P16-Q16</f>
        <v>16227.539999999997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7527.6499999999987</v>
      </c>
      <c r="Q17" s="44">
        <f t="shared" si="0"/>
        <v>0</v>
      </c>
      <c r="R17" s="44">
        <f t="shared" si="0"/>
        <v>16227.539999999997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7527.6499999999987</v>
      </c>
      <c r="Q23" s="87">
        <f t="shared" si="1"/>
        <v>0</v>
      </c>
      <c r="R23" s="87">
        <f t="shared" si="1"/>
        <v>16227.539999999997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5" zoomScaleNormal="100" workbookViewId="0">
      <selection activeCell="Q18" sqref="Q1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70000</v>
      </c>
      <c r="M15" s="44">
        <f>Шала!M19+Кривцы!M18+Авдеево!M23+Красноборский!M23</f>
        <v>6197500</v>
      </c>
      <c r="N15" s="44">
        <f>Шала!N19+Кривцы!N18+Авдеево!N23+Красноборский!N23</f>
        <v>3184000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54935.03</v>
      </c>
      <c r="Q15" s="44">
        <f>Шала!Q19+Кривцы!Q18+Авдеево!Q23+Красноборский!Q23</f>
        <v>5240.8000000000011</v>
      </c>
      <c r="R15" s="44">
        <f>Шала!R19+Кривцы!R18+Авдеево!R23+Красноборский!R23</f>
        <v>155922.74000000002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45091.46</v>
      </c>
      <c r="Q18" s="48">
        <f>Город!Q21</f>
        <v>45091.46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45091.46</v>
      </c>
      <c r="Q19" s="44">
        <f t="shared" si="0"/>
        <v>45091.46</v>
      </c>
      <c r="R19" s="44">
        <f t="shared" si="0"/>
        <v>0</v>
      </c>
      <c r="S19" s="3"/>
      <c r="T19" s="3"/>
    </row>
    <row r="20" spans="1:20" ht="1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70000</v>
      </c>
      <c r="M22" s="87">
        <f t="shared" si="1"/>
        <v>8197500</v>
      </c>
      <c r="N22" s="87">
        <f t="shared" si="1"/>
        <v>3184000</v>
      </c>
      <c r="O22" s="87">
        <f t="shared" si="1"/>
        <v>106228.51000000001</v>
      </c>
      <c r="P22" s="87">
        <f t="shared" si="1"/>
        <v>100026.48999999999</v>
      </c>
      <c r="Q22" s="87">
        <f t="shared" si="1"/>
        <v>50332.26</v>
      </c>
      <c r="R22" s="87">
        <f t="shared" si="1"/>
        <v>155922.74000000002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C8" workbookViewId="0">
      <selection activeCell="P18" sqref="P18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10628000</v>
      </c>
      <c r="M15" s="44">
        <f>Шала!M19+Кривцы!M18+Авдеево!M23+Красноборский!M23+район!M25</f>
        <v>27618500</v>
      </c>
      <c r="N15" s="44">
        <f>Шала!N19+Кривцы!N18+Авдеево!N23+Красноборский!N23+район!N25</f>
        <v>3184000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173622.84000000003</v>
      </c>
      <c r="Q15" s="44">
        <f>Шала!Q19+Кривцы!Q18+Авдеево!Q23+Красноборский!Q23+район!Q25</f>
        <v>101829.87000000001</v>
      </c>
      <c r="R15" s="44">
        <f>Шала!R19+Кривцы!R18+Авдеево!R23+Красноборский!R23+район!R25</f>
        <v>178021.48000000004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/>
      <c r="M18" s="28">
        <f>H18+J18-L18</f>
        <v>2000000</v>
      </c>
      <c r="N18" s="28"/>
      <c r="O18" s="28"/>
      <c r="P18" s="48">
        <f>Город!P21</f>
        <v>45091.46</v>
      </c>
      <c r="Q18" s="48">
        <f>Город!Q21</f>
        <v>45091.46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1757000</v>
      </c>
      <c r="M19" s="44">
        <f>M18+район!M32</f>
        <v>44900000</v>
      </c>
      <c r="N19" s="44">
        <f>N18+район!N32</f>
        <v>0</v>
      </c>
      <c r="O19" s="44">
        <f>O18+район!O32</f>
        <v>0</v>
      </c>
      <c r="P19" s="44">
        <f>P18+район!P32</f>
        <v>1289147.24</v>
      </c>
      <c r="Q19" s="44">
        <f>Q18+район!Q32</f>
        <v>982610.02999999991</v>
      </c>
      <c r="R19" s="44">
        <f>R18+район!R32</f>
        <v>306537.21000000008</v>
      </c>
    </row>
    <row r="20" spans="1:18" ht="14.2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12385000</v>
      </c>
      <c r="M22" s="44">
        <f t="shared" si="0"/>
        <v>72518500</v>
      </c>
      <c r="N22" s="44">
        <f t="shared" si="0"/>
        <v>3184000</v>
      </c>
      <c r="O22" s="44">
        <f t="shared" si="0"/>
        <v>106228.51000000001</v>
      </c>
      <c r="P22" s="44">
        <f t="shared" si="0"/>
        <v>1462770.08</v>
      </c>
      <c r="Q22" s="44">
        <f t="shared" si="0"/>
        <v>1084439.8999999999</v>
      </c>
      <c r="R22" s="44">
        <f t="shared" si="0"/>
        <v>484558.69000000012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2019-04-22T13:11:31Z</cp:lastPrinted>
  <dcterms:created xsi:type="dcterms:W3CDTF">2006-06-05T06:40:26Z</dcterms:created>
  <dcterms:modified xsi:type="dcterms:W3CDTF">2019-05-07T05:45:40Z</dcterms:modified>
</cp:coreProperties>
</file>