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4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<sst xmlns="http://schemas.openxmlformats.org/spreadsheetml/2006/main" count="610" uniqueCount="78">
  <si>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</si>
  <si>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</si>
  <si>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</si>
  <si>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</si>
  <si>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</si>
  <si>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</si>
  <si>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</si>
  <si>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</si>
  <si>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</si>
  <si>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</si>
  <si>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</si>
  <si>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</si>
  <si>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</si>
  <si>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</si>
  <si>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</si>
  <si>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</si>
  <si>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</si>
  <si>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</si>
  <si>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</si>
  <si>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</si>
  <si>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</si>
  <si>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</si>
  <si>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</si>
  <si>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</si>
  <si>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</si>
  <si>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</si>
  <si>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</si>
  <si>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</si>
  <si>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</si>
  <si>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</si>
  <si>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</si>
  <si>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</si>
  <si>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</si>
  <si>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</si>
  <si>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</si>
  <si>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</si>
  <si>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Договор  N13-1/17 от  08.06.2017</t>
  </si>
  <si>
    <t>Договор  N13-2/17 от  11.08.2017</t>
  </si>
  <si>
    <t>Договор  N13-3/17 от  25.12.2017</t>
  </si>
  <si>
    <t>Министерство Финансов Республики Карелия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</si>
  <si>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</si>
  <si>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</si>
  <si>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</si>
  <si>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</si>
  <si>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</si>
  <si>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</si>
  <si>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Муниципальный контракт  N 0106300008418000028-0226286-01 от 27.04.2018.</t>
  </si>
  <si>
    <t>ПАО "Сбербанк России"</t>
  </si>
  <si>
    <t>Муниципальный контракт  N 0106300008418000062-0226286-01 от 27.08.2018.</t>
  </si>
  <si>
    <t>Муниципальный контракт  N 31 аэф-19 от 02.09.2019</t>
  </si>
  <si>
    <t>Муниципальный контракт №36аэф-19 от 16.12.2019</t>
  </si>
  <si>
    <t>АО "Первый Дортрансбанк"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</si>
  <si>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</si>
  <si>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</si>
  <si>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</si>
  <si>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Договор №5-АПМР от 26.12.2013</t>
  </si>
  <si>
    <t>Администрация Пудожского муниципального района</t>
  </si>
  <si>
    <t>Договор №2 от 22.12.2015</t>
  </si>
  <si>
    <t>Договор №1 от 17.08.2016</t>
  </si>
  <si>
    <t>Договор №2 от 02.10.2016</t>
  </si>
  <si>
    <t>казна поселения</t>
  </si>
  <si>
    <t>Авдеевского сельского поселения</t>
  </si>
  <si>
    <t>Договор № 6 от 02.10.2016</t>
  </si>
  <si>
    <t>Договор №5 от 02.10.2016</t>
  </si>
  <si>
    <t>Договор №9 от 25.10.2016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</si>
  <si>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</si>
  <si>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</si>
  <si>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Муниципальный контракт № 9аэф-20 от 27.03.2020</t>
  </si>
  <si>
    <t>АО Банк "Северный морской путь"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</si>
  <si>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</si>
  <si>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</si>
  <si>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</si>
  <si>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</si>
  <si>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30.03.2020; 24.04.2020; 25.05.2020</t>
  </si>
  <si>
    <t>1/3 ключевой ставки рефинансирования ЦБ РФ</t>
  </si>
  <si>
    <t>на 01.10.2020 года</t>
  </si>
  <si>
    <t>Объем муниципального долга на 01.10.2020</t>
  </si>
  <si>
    <t>Объем задолженности по процентам на 01.10.2020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</si>
</sst>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80" zoomScaleNormal="80" zoomScalePageLayoutView="0" workbookViewId="0" topLeftCell="A13">
      <selection activeCell="T12" sqref="T1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9" t="s">
        <v>70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2" t="s">
        <v>75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69</v>
      </c>
      <c r="K10" s="89" t="s">
        <v>24</v>
      </c>
      <c r="L10" s="89" t="s">
        <v>25</v>
      </c>
      <c r="M10" s="89" t="s">
        <v>26</v>
      </c>
      <c r="N10" s="89" t="s">
        <v>27</v>
      </c>
      <c r="O10" s="101" t="s">
        <v>76</v>
      </c>
      <c r="P10" s="102"/>
      <c r="Q10" s="89" t="s">
        <v>15</v>
      </c>
      <c r="R10" s="89" t="s">
        <v>16</v>
      </c>
      <c r="S10" s="89" t="s">
        <v>8</v>
      </c>
      <c r="T10" s="87" t="s">
        <v>77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8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57.75" customHeight="1">
      <c r="A17" s="46">
        <v>1</v>
      </c>
      <c r="B17" s="22" t="s">
        <v>36</v>
      </c>
      <c r="C17" s="23" t="s">
        <v>39</v>
      </c>
      <c r="D17" s="50">
        <v>15000000</v>
      </c>
      <c r="E17" s="51" t="s">
        <v>40</v>
      </c>
      <c r="F17" s="52">
        <f>O17</f>
        <v>0</v>
      </c>
      <c r="G17" s="53">
        <v>43981</v>
      </c>
      <c r="H17" s="54" t="s">
        <v>41</v>
      </c>
      <c r="I17" s="80" t="s">
        <v>74</v>
      </c>
      <c r="J17" s="52">
        <v>1797000</v>
      </c>
      <c r="K17" s="68">
        <v>42907</v>
      </c>
      <c r="L17" s="48"/>
      <c r="M17" s="48"/>
      <c r="N17" s="57">
        <f>596000+596000+605000</f>
        <v>1797000</v>
      </c>
      <c r="O17" s="58">
        <f>J17+L17-N17</f>
        <v>0</v>
      </c>
      <c r="P17" s="28">
        <v>0</v>
      </c>
      <c r="Q17" s="28">
        <v>0</v>
      </c>
      <c r="R17" s="48">
        <f>9870.65+1.81</f>
        <v>9872.46</v>
      </c>
      <c r="S17" s="48">
        <v>9872.46</v>
      </c>
      <c r="T17" s="59">
        <f>Q17+R17-S17</f>
        <v>0</v>
      </c>
    </row>
    <row r="18" spans="1:20" s="3" customFormat="1" ht="60.75" customHeight="1">
      <c r="A18" s="46">
        <v>2</v>
      </c>
      <c r="B18" s="22" t="s">
        <v>37</v>
      </c>
      <c r="C18" s="23" t="s">
        <v>39</v>
      </c>
      <c r="D18" s="50">
        <v>1800000</v>
      </c>
      <c r="E18" s="51" t="s">
        <v>40</v>
      </c>
      <c r="F18" s="52">
        <f>O18</f>
        <v>0</v>
      </c>
      <c r="G18" s="53">
        <v>44185</v>
      </c>
      <c r="H18" s="54" t="s">
        <v>41</v>
      </c>
      <c r="I18" s="80" t="s">
        <v>74</v>
      </c>
      <c r="J18" s="52">
        <v>420000</v>
      </c>
      <c r="K18" s="68">
        <v>42961</v>
      </c>
      <c r="L18" s="48"/>
      <c r="M18" s="48"/>
      <c r="N18" s="57">
        <f>60000+60000+60000+60000+60000+60000+60000</f>
        <v>420000</v>
      </c>
      <c r="O18" s="58">
        <f>J18+L18-N18</f>
        <v>0</v>
      </c>
      <c r="P18" s="28">
        <v>0</v>
      </c>
      <c r="Q18" s="28">
        <v>0</v>
      </c>
      <c r="R18" s="48">
        <f>2300.76+14.75</f>
        <v>2315.51</v>
      </c>
      <c r="S18" s="48">
        <f>2300.76+14.75</f>
        <v>2315.51</v>
      </c>
      <c r="T18" s="59">
        <f>Q18+R18-S18</f>
        <v>0</v>
      </c>
    </row>
    <row r="19" spans="1:20" s="3" customFormat="1" ht="59.25" customHeight="1">
      <c r="A19" s="49">
        <v>3</v>
      </c>
      <c r="B19" s="22" t="s">
        <v>38</v>
      </c>
      <c r="C19" s="23" t="s">
        <v>39</v>
      </c>
      <c r="D19" s="50">
        <v>8200000</v>
      </c>
      <c r="E19" s="24" t="s">
        <v>40</v>
      </c>
      <c r="F19" s="52">
        <f>O19</f>
        <v>829000</v>
      </c>
      <c r="G19" s="53">
        <v>44189</v>
      </c>
      <c r="H19" s="54" t="s">
        <v>41</v>
      </c>
      <c r="I19" s="80" t="s">
        <v>74</v>
      </c>
      <c r="J19" s="52">
        <v>2740000</v>
      </c>
      <c r="K19" s="63">
        <v>43095</v>
      </c>
      <c r="L19" s="28"/>
      <c r="M19" s="28"/>
      <c r="N19" s="57">
        <f>273000+273000+273000+273000+273000+273000+273000</f>
        <v>1911000</v>
      </c>
      <c r="O19" s="58">
        <f>J19+L19-N19</f>
        <v>829000</v>
      </c>
      <c r="P19" s="28">
        <v>0</v>
      </c>
      <c r="Q19" s="28">
        <v>0</v>
      </c>
      <c r="R19" s="28">
        <v>22725.27</v>
      </c>
      <c r="S19" s="28">
        <v>22725.27</v>
      </c>
      <c r="T19" s="59">
        <f>Q19+R19-S19</f>
        <v>0</v>
      </c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829000</v>
      </c>
      <c r="G20" s="24" t="s">
        <v>7</v>
      </c>
      <c r="H20" s="24" t="s">
        <v>7</v>
      </c>
      <c r="I20" s="24" t="s">
        <v>7</v>
      </c>
      <c r="J20" s="56">
        <f>SUM(J17:J19)</f>
        <v>4957000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4128000</v>
      </c>
      <c r="O20" s="52">
        <f t="shared" si="0"/>
        <v>829000</v>
      </c>
      <c r="P20" s="28">
        <f t="shared" si="0"/>
        <v>0</v>
      </c>
      <c r="Q20" s="28">
        <f t="shared" si="0"/>
        <v>0</v>
      </c>
      <c r="R20" s="28">
        <f t="shared" si="0"/>
        <v>34913.24</v>
      </c>
      <c r="S20" s="28">
        <f t="shared" si="0"/>
        <v>34913.24</v>
      </c>
      <c r="T20" s="28">
        <f t="shared" si="0"/>
        <v>0</v>
      </c>
    </row>
    <row r="21" spans="1:20" s="3" customFormat="1" ht="31.5" customHeight="1">
      <c r="A21" s="84" t="s">
        <v>19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6"/>
    </row>
    <row r="22" spans="1:20" s="3" customFormat="1" ht="45.75" customHeight="1">
      <c r="A22" s="33">
        <v>1</v>
      </c>
      <c r="B22" s="22" t="s">
        <v>46</v>
      </c>
      <c r="C22" s="23" t="s">
        <v>47</v>
      </c>
      <c r="D22" s="60">
        <v>15000000</v>
      </c>
      <c r="E22" s="51" t="s">
        <v>40</v>
      </c>
      <c r="F22" s="57">
        <f>O22</f>
        <v>0</v>
      </c>
      <c r="G22" s="61">
        <v>43917</v>
      </c>
      <c r="H22" s="54" t="s">
        <v>41</v>
      </c>
      <c r="I22" s="62">
        <v>8.5</v>
      </c>
      <c r="J22" s="57">
        <v>15000000</v>
      </c>
      <c r="K22" s="63">
        <v>43218</v>
      </c>
      <c r="L22" s="28"/>
      <c r="M22" s="63">
        <v>43903</v>
      </c>
      <c r="N22" s="55">
        <v>15000000</v>
      </c>
      <c r="O22" s="58">
        <f>J22+L22-N22</f>
        <v>0</v>
      </c>
      <c r="P22" s="28"/>
      <c r="Q22" s="28"/>
      <c r="R22" s="67">
        <f>107991.8+101024.59+45286.89+142622.95</f>
        <v>396926.23000000004</v>
      </c>
      <c r="S22" s="55">
        <f>107991.8+101024.59+45286.89+142622.95</f>
        <v>396926.23000000004</v>
      </c>
      <c r="T22" s="59">
        <f>Q22+R22-S22</f>
        <v>0</v>
      </c>
    </row>
    <row r="23" spans="1:20" s="3" customFormat="1" ht="42.75" customHeight="1">
      <c r="A23" s="33">
        <v>2</v>
      </c>
      <c r="B23" s="22" t="s">
        <v>48</v>
      </c>
      <c r="C23" s="23" t="s">
        <v>47</v>
      </c>
      <c r="D23" s="60">
        <v>20000000</v>
      </c>
      <c r="E23" s="51" t="s">
        <v>40</v>
      </c>
      <c r="F23" s="57">
        <f>O23</f>
        <v>0</v>
      </c>
      <c r="G23" s="61">
        <v>44039</v>
      </c>
      <c r="H23" s="54" t="s">
        <v>41</v>
      </c>
      <c r="I23" s="62">
        <v>8.25</v>
      </c>
      <c r="J23" s="57">
        <v>20000000</v>
      </c>
      <c r="K23" s="63">
        <v>43339</v>
      </c>
      <c r="L23" s="28"/>
      <c r="M23" s="63">
        <v>43924</v>
      </c>
      <c r="N23" s="59">
        <v>20000000</v>
      </c>
      <c r="O23" s="58">
        <f>J23+L23-N23</f>
        <v>0</v>
      </c>
      <c r="P23" s="28"/>
      <c r="Q23" s="28"/>
      <c r="R23" s="67">
        <f>139754.1+130737.7+139754.1+13524.59</f>
        <v>423770.49000000005</v>
      </c>
      <c r="S23" s="55">
        <f>139754.1+130737.7+139754.1+13524.59</f>
        <v>423770.49000000005</v>
      </c>
      <c r="T23" s="59">
        <f>Q23+R23-S23</f>
        <v>0</v>
      </c>
    </row>
    <row r="24" spans="1:20" s="3" customFormat="1" ht="33" customHeight="1">
      <c r="A24" s="33">
        <v>3</v>
      </c>
      <c r="B24" s="22" t="s">
        <v>49</v>
      </c>
      <c r="C24" s="23" t="s">
        <v>47</v>
      </c>
      <c r="D24" s="60">
        <v>20000000</v>
      </c>
      <c r="E24" s="24" t="s">
        <v>40</v>
      </c>
      <c r="F24" s="57">
        <f>O24</f>
        <v>20000000</v>
      </c>
      <c r="G24" s="61">
        <v>44439</v>
      </c>
      <c r="H24" s="54" t="s">
        <v>41</v>
      </c>
      <c r="I24" s="62">
        <v>8.7</v>
      </c>
      <c r="J24" s="57">
        <v>20000000</v>
      </c>
      <c r="K24" s="81">
        <v>43717</v>
      </c>
      <c r="L24" s="28"/>
      <c r="M24" s="63"/>
      <c r="N24" s="59"/>
      <c r="O24" s="58">
        <f>J24+L24-N24</f>
        <v>20000000</v>
      </c>
      <c r="P24" s="28"/>
      <c r="Q24" s="28"/>
      <c r="R24" s="67">
        <f>147377.05+137868.85+147377.05+142622.95+147377.05+142622.95+147377.05+147377.05</f>
        <v>1160000</v>
      </c>
      <c r="S24" s="55">
        <f>147377.05+137868.85+147377.05+142622.95+147377.05+142622.95+147377.05+147377.05</f>
        <v>1160000</v>
      </c>
      <c r="T24" s="59">
        <f>Q24+R24-S24</f>
        <v>0</v>
      </c>
    </row>
    <row r="25" spans="1:20" s="3" customFormat="1" ht="30.75" customHeight="1">
      <c r="A25" s="33">
        <v>4</v>
      </c>
      <c r="B25" s="22" t="s">
        <v>50</v>
      </c>
      <c r="C25" s="23" t="s">
        <v>51</v>
      </c>
      <c r="D25" s="60">
        <v>16377000</v>
      </c>
      <c r="E25" s="24" t="s">
        <v>40</v>
      </c>
      <c r="F25" s="57">
        <f>O25</f>
        <v>16377000</v>
      </c>
      <c r="G25" s="61">
        <v>44530</v>
      </c>
      <c r="H25" s="54" t="s">
        <v>41</v>
      </c>
      <c r="I25" s="62">
        <v>8</v>
      </c>
      <c r="J25" s="57">
        <v>16377000</v>
      </c>
      <c r="K25" s="81">
        <v>43816</v>
      </c>
      <c r="L25" s="28"/>
      <c r="M25" s="63"/>
      <c r="N25" s="59">
        <v>0</v>
      </c>
      <c r="O25" s="58">
        <f>J25+L25-N25</f>
        <v>16377000</v>
      </c>
      <c r="P25" s="28"/>
      <c r="Q25" s="28"/>
      <c r="R25" s="67">
        <f>50252.71+110969.84+103810.49+110969.84+107390.16+107390.16+110969.84+110969.84+110969.84+107390.16</f>
        <v>1031082.88</v>
      </c>
      <c r="S25" s="55">
        <f>50252.71+110969.84+103810.49+110969.84+107390.16+107390.16+110969.84+110969.84+110969.84+107390.16</f>
        <v>1031082.88</v>
      </c>
      <c r="T25" s="59">
        <f>Q25+R25-S25</f>
        <v>0</v>
      </c>
    </row>
    <row r="26" spans="1:20" s="3" customFormat="1" ht="53.25" customHeight="1">
      <c r="A26" s="75">
        <v>5</v>
      </c>
      <c r="B26" s="22" t="s">
        <v>67</v>
      </c>
      <c r="C26" s="23" t="s">
        <v>68</v>
      </c>
      <c r="D26" s="60">
        <v>38000000</v>
      </c>
      <c r="E26" s="24" t="s">
        <v>40</v>
      </c>
      <c r="F26" s="57">
        <f>O26</f>
        <v>38000000</v>
      </c>
      <c r="G26" s="61">
        <v>44647</v>
      </c>
      <c r="H26" s="54" t="s">
        <v>41</v>
      </c>
      <c r="I26" s="62">
        <v>7.5</v>
      </c>
      <c r="J26" s="64"/>
      <c r="K26" s="79" t="s">
        <v>73</v>
      </c>
      <c r="L26" s="52">
        <f>20000000+8000000+10000000</f>
        <v>38000000</v>
      </c>
      <c r="M26" s="63"/>
      <c r="N26" s="76"/>
      <c r="O26" s="58">
        <f>J26+L26-N26</f>
        <v>38000000</v>
      </c>
      <c r="P26" s="29"/>
      <c r="Q26" s="29"/>
      <c r="R26" s="77">
        <f>4098.36+9836.07+122950.82+12295.08+177868.85+233606.56+241393.44+241393.44+233606.56</f>
        <v>1277049.18</v>
      </c>
      <c r="S26" s="78">
        <f>4098.36+9836.07+122950.82+12295.08+177868.85+233606.56+241393.44+241393.44+233606.56</f>
        <v>1277049.18</v>
      </c>
      <c r="T26" s="59">
        <f>Q26+R26-S26</f>
        <v>0</v>
      </c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SUM(F22:F26)</f>
        <v>74377000</v>
      </c>
      <c r="G27" s="24" t="s">
        <v>7</v>
      </c>
      <c r="H27" s="24" t="s">
        <v>7</v>
      </c>
      <c r="I27" s="24" t="s">
        <v>7</v>
      </c>
      <c r="J27" s="64">
        <f>SUM(J22:J26)</f>
        <v>71377000</v>
      </c>
      <c r="K27" s="60" t="s">
        <v>7</v>
      </c>
      <c r="L27" s="64">
        <f>SUM(L22:L26)</f>
        <v>38000000</v>
      </c>
      <c r="M27" s="60" t="s">
        <v>7</v>
      </c>
      <c r="N27" s="64">
        <f>SUM(N22:N26)</f>
        <v>35000000</v>
      </c>
      <c r="O27" s="64">
        <f>SUM(O22:O26)</f>
        <v>74377000</v>
      </c>
      <c r="P27" s="65">
        <f>SUM(P22:P25)</f>
        <v>0</v>
      </c>
      <c r="Q27" s="65">
        <f>SUM(Q22:Q25)</f>
        <v>0</v>
      </c>
      <c r="R27" s="65">
        <f>SUM(R22:R26)</f>
        <v>4288828.78</v>
      </c>
      <c r="S27" s="65">
        <f>SUM(S22:S26)</f>
        <v>4288828.78</v>
      </c>
      <c r="T27" s="65">
        <f>SUM(T22:T26)</f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F20+F27</f>
        <v>75206000</v>
      </c>
      <c r="G35" s="60" t="s">
        <v>7</v>
      </c>
      <c r="H35" s="60" t="s">
        <v>7</v>
      </c>
      <c r="I35" s="60" t="s">
        <v>7</v>
      </c>
      <c r="J35" s="64">
        <f>J20+J27</f>
        <v>76334000</v>
      </c>
      <c r="K35" s="60" t="s">
        <v>7</v>
      </c>
      <c r="L35" s="57"/>
      <c r="M35" s="60" t="s">
        <v>7</v>
      </c>
      <c r="N35" s="66">
        <f>N20+N27</f>
        <v>39128000</v>
      </c>
      <c r="O35" s="66">
        <f aca="true" t="shared" si="1" ref="O35:T35">O20+O27</f>
        <v>75206000</v>
      </c>
      <c r="P35" s="66">
        <f t="shared" si="1"/>
        <v>0</v>
      </c>
      <c r="Q35" s="66">
        <f t="shared" si="1"/>
        <v>0</v>
      </c>
      <c r="R35" s="66">
        <f t="shared" si="1"/>
        <v>4323742.0200000005</v>
      </c>
      <c r="S35" s="66">
        <f t="shared" si="1"/>
        <v>4323742.0200000005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83" t="s">
        <v>42</v>
      </c>
      <c r="F37" s="83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83" t="s">
        <v>44</v>
      </c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83" t="s">
        <v>44</v>
      </c>
      <c r="F41" s="83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30">
    <mergeCell ref="R10:R11"/>
    <mergeCell ref="S10:S11"/>
    <mergeCell ref="A34:T34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E37:F37"/>
    <mergeCell ref="E41:F41"/>
    <mergeCell ref="A28:T28"/>
    <mergeCell ref="T10:T11"/>
    <mergeCell ref="D10:D11"/>
    <mergeCell ref="E10:E11"/>
    <mergeCell ref="E39:F39"/>
    <mergeCell ref="A31:T31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K45" sqref="K45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9" t="s">
        <v>70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54</v>
      </c>
      <c r="K3" s="44"/>
      <c r="L3" s="44"/>
      <c r="M3" s="43"/>
      <c r="N3" s="43" t="str">
        <f>МР!N3</f>
        <v>на 01.10.2020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69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МР!O10</f>
        <v>Объем муниципального долга на 01.10.2020</v>
      </c>
      <c r="P10" s="104"/>
      <c r="Q10" s="89" t="s">
        <v>15</v>
      </c>
      <c r="R10" s="89" t="s">
        <v>16</v>
      </c>
      <c r="S10" s="89" t="s">
        <v>8</v>
      </c>
      <c r="T10" s="89" t="str">
        <f>МР!T10</f>
        <v>Объем задолженности по процентам на 01.10.2020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64.5" customHeight="1">
      <c r="A17" s="46">
        <v>1</v>
      </c>
      <c r="B17" s="22" t="s">
        <v>55</v>
      </c>
      <c r="C17" s="22" t="s">
        <v>56</v>
      </c>
      <c r="D17" s="50">
        <v>800000</v>
      </c>
      <c r="E17" s="51" t="s">
        <v>40</v>
      </c>
      <c r="F17" s="28">
        <f>O17</f>
        <v>0</v>
      </c>
      <c r="G17" s="53">
        <v>42819</v>
      </c>
      <c r="H17" s="54" t="s">
        <v>60</v>
      </c>
      <c r="I17" s="80" t="s">
        <v>74</v>
      </c>
      <c r="J17" s="57">
        <v>495000</v>
      </c>
      <c r="K17" s="68">
        <v>41634</v>
      </c>
      <c r="L17" s="48"/>
      <c r="M17" s="68">
        <v>43892</v>
      </c>
      <c r="N17" s="57">
        <v>495000</v>
      </c>
      <c r="O17" s="58">
        <f>J17+L17-N17</f>
        <v>0</v>
      </c>
      <c r="P17" s="28">
        <v>0</v>
      </c>
      <c r="Q17" s="57">
        <v>36015.950000000004</v>
      </c>
      <c r="R17" s="57">
        <f>875.86+204.44+3196.88+796.75+236.72+2908.13</f>
        <v>8218.78</v>
      </c>
      <c r="S17" s="48"/>
      <c r="T17" s="59">
        <f>Q17+R17-S17</f>
        <v>44234.73</v>
      </c>
    </row>
    <row r="18" spans="1:20" s="3" customFormat="1" ht="64.5" customHeight="1">
      <c r="A18" s="46">
        <v>2</v>
      </c>
      <c r="B18" s="22" t="s">
        <v>57</v>
      </c>
      <c r="C18" s="22" t="s">
        <v>56</v>
      </c>
      <c r="D18" s="50">
        <v>1500000</v>
      </c>
      <c r="E18" s="51" t="s">
        <v>40</v>
      </c>
      <c r="F18" s="28">
        <f>O18</f>
        <v>0</v>
      </c>
      <c r="G18" s="53">
        <v>43459</v>
      </c>
      <c r="H18" s="54" t="s">
        <v>60</v>
      </c>
      <c r="I18" s="80" t="s">
        <v>74</v>
      </c>
      <c r="J18" s="57">
        <v>1356500</v>
      </c>
      <c r="K18" s="68">
        <v>42360</v>
      </c>
      <c r="L18" s="48"/>
      <c r="M18" s="68">
        <v>43892</v>
      </c>
      <c r="N18" s="57">
        <v>1356500</v>
      </c>
      <c r="O18" s="58">
        <f>J18+L18-N18</f>
        <v>0</v>
      </c>
      <c r="P18" s="28">
        <v>0</v>
      </c>
      <c r="Q18" s="57">
        <v>119473.51000000002</v>
      </c>
      <c r="R18" s="57">
        <f>2503.71+9138.54+578.4+2183.41+7969.44+773.7</f>
        <v>23147.2</v>
      </c>
      <c r="S18" s="48"/>
      <c r="T18" s="59">
        <f>Q18+R18-S18</f>
        <v>142620.71000000002</v>
      </c>
    </row>
    <row r="19" spans="1:20" s="3" customFormat="1" ht="64.5" customHeight="1">
      <c r="A19" s="49">
        <v>3</v>
      </c>
      <c r="B19" s="22" t="s">
        <v>58</v>
      </c>
      <c r="C19" s="22" t="s">
        <v>56</v>
      </c>
      <c r="D19" s="50">
        <v>1750000</v>
      </c>
      <c r="E19" s="24" t="s">
        <v>40</v>
      </c>
      <c r="F19" s="28">
        <f>O19</f>
        <v>0</v>
      </c>
      <c r="G19" s="53">
        <v>43671</v>
      </c>
      <c r="H19" s="54" t="s">
        <v>60</v>
      </c>
      <c r="I19" s="80" t="s">
        <v>74</v>
      </c>
      <c r="J19" s="57">
        <v>1745000</v>
      </c>
      <c r="K19" s="63">
        <v>42599</v>
      </c>
      <c r="L19" s="28"/>
      <c r="M19" s="68">
        <v>43892</v>
      </c>
      <c r="N19" s="57">
        <v>1745000</v>
      </c>
      <c r="O19" s="58">
        <f>J19+L19-N19</f>
        <v>0</v>
      </c>
      <c r="P19" s="28">
        <v>0</v>
      </c>
      <c r="Q19" s="57">
        <v>103962.90999999997</v>
      </c>
      <c r="R19" s="57">
        <f>3087.61+11269.79+439.73+2808.73+10251.88+668.3</f>
        <v>28526.039999999997</v>
      </c>
      <c r="S19" s="28">
        <v>100000</v>
      </c>
      <c r="T19" s="59">
        <f>Q19+R19-S19</f>
        <v>32488.949999999983</v>
      </c>
    </row>
    <row r="20" spans="1:20" s="3" customFormat="1" ht="64.5" customHeight="1">
      <c r="A20" s="47">
        <v>4</v>
      </c>
      <c r="B20" s="22" t="s">
        <v>59</v>
      </c>
      <c r="C20" s="22" t="s">
        <v>56</v>
      </c>
      <c r="D20" s="50">
        <v>1420000</v>
      </c>
      <c r="E20" s="24" t="s">
        <v>40</v>
      </c>
      <c r="F20" s="28">
        <f>O20</f>
        <v>0</v>
      </c>
      <c r="G20" s="53">
        <v>43824</v>
      </c>
      <c r="H20" s="54" t="s">
        <v>60</v>
      </c>
      <c r="I20" s="80" t="s">
        <v>74</v>
      </c>
      <c r="J20" s="57">
        <v>1415000</v>
      </c>
      <c r="K20" s="63">
        <v>42279</v>
      </c>
      <c r="L20" s="28"/>
      <c r="M20" s="68">
        <v>43892</v>
      </c>
      <c r="N20" s="57">
        <v>1415000</v>
      </c>
      <c r="O20" s="58">
        <f>J20+L20-N20</f>
        <v>0</v>
      </c>
      <c r="P20" s="28">
        <v>0</v>
      </c>
      <c r="Q20" s="57">
        <v>102015.23999999999</v>
      </c>
      <c r="R20" s="57">
        <f>2400.2+8760.73+576.79+2277.57+8313.13+697.72</f>
        <v>23026.14</v>
      </c>
      <c r="S20" s="28"/>
      <c r="T20" s="59">
        <f>Q20+R20-S20</f>
        <v>125041.37999999999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5011500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5011500</v>
      </c>
      <c r="O21" s="57">
        <f>SUM(O17:O19)</f>
        <v>0</v>
      </c>
      <c r="P21" s="57">
        <f>SUM(P17:P19)</f>
        <v>0</v>
      </c>
      <c r="Q21" s="74">
        <f>SUM(Q17:Q20)</f>
        <v>361467.61</v>
      </c>
      <c r="R21" s="74">
        <f>SUM(R17:R20)</f>
        <v>82918.16</v>
      </c>
      <c r="S21" s="74">
        <f>SUM(S17:S20)</f>
        <v>100000</v>
      </c>
      <c r="T21" s="74">
        <f>SUM(T17:T20)</f>
        <v>344385.77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5011500</v>
      </c>
      <c r="K35" s="60" t="s">
        <v>7</v>
      </c>
      <c r="L35" s="57"/>
      <c r="M35" s="60" t="s">
        <v>7</v>
      </c>
      <c r="N35" s="66">
        <f>N21+N27</f>
        <v>5011500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361467.61</v>
      </c>
      <c r="R35" s="66">
        <f t="shared" si="1"/>
        <v>82918.16</v>
      </c>
      <c r="S35" s="66">
        <f t="shared" si="1"/>
        <v>100000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83" t="s">
        <v>42</v>
      </c>
      <c r="F37" s="83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83" t="s">
        <v>44</v>
      </c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7:F37"/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A31:T31"/>
    <mergeCell ref="I10:I11"/>
    <mergeCell ref="J10:J11"/>
    <mergeCell ref="K10:K11"/>
    <mergeCell ref="L10:L11"/>
    <mergeCell ref="A10:A11"/>
    <mergeCell ref="B10:B11"/>
    <mergeCell ref="C10:C11"/>
    <mergeCell ref="Q10:Q11"/>
    <mergeCell ref="R10:R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A37" sqref="A37:IV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99" t="s">
        <v>70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69" t="s">
        <v>61</v>
      </c>
      <c r="G3" s="70"/>
      <c r="H3" s="70"/>
      <c r="I3" s="71" t="str">
        <f>'Шальское поселение'!N3</f>
        <v>на 01.10.2020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69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'Шальское поселение'!O10:P10</f>
        <v>Объем муниципального долга на 01.10.2020</v>
      </c>
      <c r="P10" s="104"/>
      <c r="Q10" s="89" t="s">
        <v>15</v>
      </c>
      <c r="R10" s="89" t="s">
        <v>16</v>
      </c>
      <c r="S10" s="89" t="s">
        <v>8</v>
      </c>
      <c r="T10" s="89" t="str">
        <f>'Шальское поселение'!T10:T11</f>
        <v>Объем задолженности по процентам на 01.10.2020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57.75" customHeight="1">
      <c r="A17" s="46">
        <v>1</v>
      </c>
      <c r="B17" s="22" t="s">
        <v>62</v>
      </c>
      <c r="C17" s="22" t="s">
        <v>56</v>
      </c>
      <c r="D17" s="50">
        <v>836000</v>
      </c>
      <c r="E17" s="51" t="s">
        <v>40</v>
      </c>
      <c r="F17" s="28">
        <f>O17</f>
        <v>0</v>
      </c>
      <c r="G17" s="61">
        <v>43758</v>
      </c>
      <c r="H17" s="54" t="s">
        <v>60</v>
      </c>
      <c r="I17" s="80" t="s">
        <v>74</v>
      </c>
      <c r="J17" s="57">
        <v>836000</v>
      </c>
      <c r="K17" s="68">
        <v>42279</v>
      </c>
      <c r="L17" s="48"/>
      <c r="M17" s="68">
        <v>43892</v>
      </c>
      <c r="N17" s="57">
        <v>836000</v>
      </c>
      <c r="O17" s="58">
        <f>J17+L17-N17</f>
        <v>0</v>
      </c>
      <c r="P17" s="28">
        <v>0</v>
      </c>
      <c r="Q17" s="55">
        <v>46593.59999999999</v>
      </c>
      <c r="R17" s="55">
        <f>1479.22+5399.17+253.96+1345.62+4911.5+315.64</f>
        <v>13705.11</v>
      </c>
      <c r="S17" s="48">
        <v>60298.71</v>
      </c>
      <c r="T17" s="59">
        <f>Q17+R17-S17</f>
        <v>0</v>
      </c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836000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836000</v>
      </c>
      <c r="O21" s="57">
        <f>SUM(O17:O19)</f>
        <v>0</v>
      </c>
      <c r="P21" s="57">
        <f>SUM(P17:P19)</f>
        <v>0</v>
      </c>
      <c r="Q21" s="74">
        <f>SUM(Q17:Q20)</f>
        <v>46593.59999999999</v>
      </c>
      <c r="R21" s="74">
        <f>SUM(R17:R20)</f>
        <v>13705.11</v>
      </c>
      <c r="S21" s="74">
        <f>SUM(S17:S20)</f>
        <v>60298.71</v>
      </c>
      <c r="T21" s="56">
        <f>SUM(T17:T20)</f>
        <v>0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836000</v>
      </c>
      <c r="K35" s="60" t="s">
        <v>7</v>
      </c>
      <c r="L35" s="57"/>
      <c r="M35" s="60" t="s">
        <v>7</v>
      </c>
      <c r="N35" s="66">
        <f>N21+N27</f>
        <v>836000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46593.59999999999</v>
      </c>
      <c r="R35" s="66">
        <f t="shared" si="1"/>
        <v>13705.11</v>
      </c>
      <c r="S35" s="66">
        <f t="shared" si="1"/>
        <v>60298.71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83" t="s">
        <v>42</v>
      </c>
      <c r="F37" s="83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83" t="s">
        <v>44</v>
      </c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7:F37"/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A31:T31"/>
    <mergeCell ref="I10:I11"/>
    <mergeCell ref="J10:J11"/>
    <mergeCell ref="K10:K11"/>
    <mergeCell ref="L10:L11"/>
    <mergeCell ref="A10:A11"/>
    <mergeCell ref="B10:B11"/>
    <mergeCell ref="C10:C11"/>
    <mergeCell ref="Q10:Q11"/>
    <mergeCell ref="R10:R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D37" sqref="A37:IV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99" t="s">
        <v>70</v>
      </c>
      <c r="S1" s="99"/>
      <c r="T1" s="99"/>
    </row>
    <row r="2" spans="18:20" ht="26.25" customHeight="1">
      <c r="R2" s="99"/>
      <c r="S2" s="99"/>
      <c r="T2" s="99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71</v>
      </c>
      <c r="K3" s="44"/>
      <c r="L3" s="44"/>
      <c r="M3" s="43"/>
      <c r="N3" s="43" t="str">
        <f>'Авдеевское поселение'!I3</f>
        <v>на 01.10.2020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69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'Авдеевское поселение'!O10:P10</f>
        <v>Объем муниципального долга на 01.10.2020</v>
      </c>
      <c r="P10" s="104"/>
      <c r="Q10" s="89" t="s">
        <v>15</v>
      </c>
      <c r="R10" s="89" t="s">
        <v>16</v>
      </c>
      <c r="S10" s="89" t="s">
        <v>8</v>
      </c>
      <c r="T10" s="89" t="str">
        <f>'Авдеевское поселение'!T10:T11</f>
        <v>Объем задолженности по процентам на 01.10.2020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58.5" customHeight="1">
      <c r="A17" s="46">
        <v>1</v>
      </c>
      <c r="B17" s="22" t="s">
        <v>63</v>
      </c>
      <c r="C17" s="22" t="s">
        <v>56</v>
      </c>
      <c r="D17" s="73">
        <v>204000</v>
      </c>
      <c r="E17" s="51" t="s">
        <v>40</v>
      </c>
      <c r="F17" s="28">
        <f>O17</f>
        <v>0</v>
      </c>
      <c r="G17" s="61">
        <v>44196</v>
      </c>
      <c r="H17" s="54" t="s">
        <v>60</v>
      </c>
      <c r="I17" s="80" t="s">
        <v>74</v>
      </c>
      <c r="J17" s="57">
        <v>136000</v>
      </c>
      <c r="K17" s="68">
        <v>42645</v>
      </c>
      <c r="L17" s="48"/>
      <c r="M17" s="68">
        <v>43907</v>
      </c>
      <c r="N17" s="57">
        <v>136000</v>
      </c>
      <c r="O17" s="58">
        <f>J17+L17-N17</f>
        <v>0</v>
      </c>
      <c r="P17" s="28">
        <v>0</v>
      </c>
      <c r="Q17" s="72">
        <v>2142.16</v>
      </c>
      <c r="R17" s="72">
        <f>240.64+10.73+219.58+218.9+15.35+199.75</f>
        <v>904.95</v>
      </c>
      <c r="S17" s="48">
        <v>3047.11</v>
      </c>
      <c r="T17" s="59">
        <f>Q17+R17-S17</f>
        <v>0</v>
      </c>
    </row>
    <row r="18" spans="1:20" s="3" customFormat="1" ht="66" customHeight="1">
      <c r="A18" s="46">
        <v>2</v>
      </c>
      <c r="B18" s="22" t="s">
        <v>64</v>
      </c>
      <c r="C18" s="22" t="s">
        <v>56</v>
      </c>
      <c r="D18" s="73">
        <v>216000</v>
      </c>
      <c r="E18" s="51" t="s">
        <v>40</v>
      </c>
      <c r="F18" s="28">
        <f>O18</f>
        <v>0</v>
      </c>
      <c r="G18" s="61">
        <v>44196</v>
      </c>
      <c r="H18" s="54" t="s">
        <v>60</v>
      </c>
      <c r="I18" s="80" t="s">
        <v>74</v>
      </c>
      <c r="J18" s="57">
        <v>144000</v>
      </c>
      <c r="K18" s="68">
        <v>42668</v>
      </c>
      <c r="L18" s="48"/>
      <c r="M18" s="68">
        <v>43892</v>
      </c>
      <c r="N18" s="57">
        <v>144000</v>
      </c>
      <c r="O18" s="58">
        <f>J18+L18-N18</f>
        <v>0</v>
      </c>
      <c r="P18" s="28">
        <v>0</v>
      </c>
      <c r="Q18" s="72">
        <v>2013.8099999999995</v>
      </c>
      <c r="R18" s="72">
        <f>254.79+9.78+225+231.78+14.71+211.5</f>
        <v>947.5600000000001</v>
      </c>
      <c r="S18" s="48">
        <v>2961.37</v>
      </c>
      <c r="T18" s="59">
        <f>Q18+R18-S18</f>
        <v>0</v>
      </c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280000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280000</v>
      </c>
      <c r="O21" s="57">
        <f>SUM(O17:O19)</f>
        <v>0</v>
      </c>
      <c r="P21" s="57">
        <f>SUM(P17:P19)</f>
        <v>0</v>
      </c>
      <c r="Q21" s="74">
        <f>SUM(Q17:Q20)</f>
        <v>4155.969999999999</v>
      </c>
      <c r="R21" s="74">
        <f>SUM(R17:R20)</f>
        <v>1852.5100000000002</v>
      </c>
      <c r="S21" s="74">
        <f>SUM(S17:S20)</f>
        <v>6008.48</v>
      </c>
      <c r="T21" s="74">
        <f>SUM(T17:T20)</f>
        <v>0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280000</v>
      </c>
      <c r="K35" s="60" t="s">
        <v>7</v>
      </c>
      <c r="L35" s="57"/>
      <c r="M35" s="60" t="s">
        <v>7</v>
      </c>
      <c r="N35" s="66">
        <f>N21+N27</f>
        <v>280000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4155.969999999999</v>
      </c>
      <c r="R35" s="66">
        <f t="shared" si="1"/>
        <v>1852.5100000000002</v>
      </c>
      <c r="S35" s="66">
        <f t="shared" si="1"/>
        <v>6008.48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83" t="s">
        <v>42</v>
      </c>
      <c r="F37" s="83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83" t="s">
        <v>44</v>
      </c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72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E37:F37"/>
    <mergeCell ref="R1:T2"/>
    <mergeCell ref="F10:F11"/>
    <mergeCell ref="G10:G11"/>
    <mergeCell ref="H10:H11"/>
    <mergeCell ref="M10:M11"/>
    <mergeCell ref="N10:N11"/>
    <mergeCell ref="G7:N7"/>
    <mergeCell ref="O10:P10"/>
    <mergeCell ref="A13:T13"/>
    <mergeCell ref="A31:T31"/>
    <mergeCell ref="I10:I11"/>
    <mergeCell ref="J10:J11"/>
    <mergeCell ref="K10:K11"/>
    <mergeCell ref="L10:L11"/>
    <mergeCell ref="A10:A11"/>
    <mergeCell ref="B10:B11"/>
    <mergeCell ref="C10:C11"/>
    <mergeCell ref="Q10:Q11"/>
    <mergeCell ref="R10:R11"/>
    <mergeCell ref="S10:S11"/>
    <mergeCell ref="T10:T11"/>
    <mergeCell ref="A34:T34"/>
    <mergeCell ref="E39:F39"/>
    <mergeCell ref="D10:D11"/>
    <mergeCell ref="E10:E11"/>
    <mergeCell ref="A16:T16"/>
    <mergeCell ref="A22:T22"/>
    <mergeCell ref="A28:T28"/>
  </mergeCells>
  <printOptions/>
  <pageMargins left="0.7" right="0.7" top="0.75" bottom="0.75" header="0.3" footer="0.3"/>
  <pageSetup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D1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65</v>
      </c>
      <c r="K3" s="44"/>
      <c r="L3" s="44"/>
      <c r="M3" s="43"/>
      <c r="N3" s="43" t="str">
        <f>'Красноборское поселение'!N3</f>
        <v>на 01.10.2020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31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tr">
        <f>'Красноборское поселение'!O10:P10</f>
        <v>Объем муниципального долга на 01.10.2020</v>
      </c>
      <c r="P10" s="104"/>
      <c r="Q10" s="89" t="str">
        <f>'Красноборское поселение'!Q10:Q11</f>
        <v>Объем задолженности    по процентам на начало текущего года</v>
      </c>
      <c r="R10" s="89" t="s">
        <v>16</v>
      </c>
      <c r="S10" s="89" t="s">
        <v>8</v>
      </c>
      <c r="T10" s="89" t="str">
        <f>'Красноборское поселение'!T10:T11</f>
        <v>Объем задолженности по процентам на 01.10.2020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6127500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6127500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412217.17999999993</v>
      </c>
      <c r="R21" s="56">
        <f>'Шальское поселение'!R21+'Авдеевское поселение'!R21+'Красноборское поселение'!R21</f>
        <v>98475.78</v>
      </c>
      <c r="S21" s="56">
        <f>'Шальское поселение'!S21+'Авдеевское поселение'!S21+'Красноборское поселение'!S21</f>
        <v>166307.19</v>
      </c>
      <c r="T21" s="56">
        <f>'Шальское поселение'!T21+'Авдеевское поселение'!T21+'Красноборское поселение'!T21</f>
        <v>344385.77</v>
      </c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6127500</v>
      </c>
      <c r="K35" s="60" t="s">
        <v>7</v>
      </c>
      <c r="L35" s="57"/>
      <c r="M35" s="60" t="s">
        <v>7</v>
      </c>
      <c r="N35" s="66">
        <f>N21+N27</f>
        <v>6127500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412217.17999999993</v>
      </c>
      <c r="R35" s="66">
        <f t="shared" si="1"/>
        <v>98475.78</v>
      </c>
      <c r="S35" s="66">
        <f t="shared" si="1"/>
        <v>166307.19</v>
      </c>
      <c r="T35" s="66">
        <f t="shared" si="1"/>
        <v>344385.77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42</v>
      </c>
      <c r="F37" s="38"/>
      <c r="G37" s="39"/>
      <c r="H37" s="39"/>
      <c r="J37" s="36"/>
      <c r="K37" s="36"/>
    </row>
    <row r="39" spans="1:11" ht="25.5" customHeight="1">
      <c r="A39" s="36" t="s">
        <v>43</v>
      </c>
      <c r="B39" s="37"/>
      <c r="D39" s="38"/>
      <c r="E39" s="83" t="s">
        <v>52</v>
      </c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 t="s">
        <v>44</v>
      </c>
      <c r="F41" s="38"/>
      <c r="G41" s="10" t="s">
        <v>29</v>
      </c>
      <c r="H41" s="39" t="s">
        <v>45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05" t="s">
        <v>34</v>
      </c>
      <c r="T1" s="105"/>
    </row>
    <row r="2" spans="19:20" ht="26.25" customHeight="1"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0"/>
      <c r="H7" s="100"/>
      <c r="I7" s="100"/>
      <c r="J7" s="100"/>
      <c r="K7" s="100"/>
      <c r="L7" s="100"/>
      <c r="M7" s="100"/>
      <c r="N7" s="100"/>
      <c r="O7" s="9"/>
      <c r="P7" s="9"/>
    </row>
    <row r="8" ht="5.25" customHeight="1"/>
    <row r="9" ht="15" customHeight="1"/>
    <row r="10" spans="1:20" ht="52.5" customHeight="1">
      <c r="A10" s="95" t="s">
        <v>0</v>
      </c>
      <c r="B10" s="89" t="s">
        <v>13</v>
      </c>
      <c r="C10" s="89" t="s">
        <v>3</v>
      </c>
      <c r="D10" s="89" t="s">
        <v>9</v>
      </c>
      <c r="E10" s="89" t="s">
        <v>14</v>
      </c>
      <c r="F10" s="89" t="s">
        <v>11</v>
      </c>
      <c r="G10" s="89" t="s">
        <v>10</v>
      </c>
      <c r="H10" s="89" t="s">
        <v>6</v>
      </c>
      <c r="I10" s="89" t="s">
        <v>12</v>
      </c>
      <c r="J10" s="89" t="s">
        <v>31</v>
      </c>
      <c r="K10" s="89" t="s">
        <v>24</v>
      </c>
      <c r="L10" s="89" t="s">
        <v>25</v>
      </c>
      <c r="M10" s="89" t="s">
        <v>26</v>
      </c>
      <c r="N10" s="89" t="s">
        <v>27</v>
      </c>
      <c r="O10" s="103" t="s">
        <v>23</v>
      </c>
      <c r="P10" s="104"/>
      <c r="Q10" s="89" t="s">
        <v>15</v>
      </c>
      <c r="R10" s="89" t="s">
        <v>16</v>
      </c>
      <c r="S10" s="89" t="s">
        <v>8</v>
      </c>
      <c r="T10" s="89" t="s">
        <v>32</v>
      </c>
    </row>
    <row r="11" spans="1:20" s="13" customFormat="1" ht="94.5" customHeight="1">
      <c r="A11" s="95"/>
      <c r="B11" s="90"/>
      <c r="C11" s="90"/>
      <c r="D11" s="90"/>
      <c r="E11" s="91"/>
      <c r="F11" s="91"/>
      <c r="G11" s="90"/>
      <c r="H11" s="90"/>
      <c r="I11" s="90"/>
      <c r="J11" s="90"/>
      <c r="K11" s="90"/>
      <c r="L11" s="90"/>
      <c r="M11" s="90"/>
      <c r="N11" s="90"/>
      <c r="O11" s="40" t="s">
        <v>4</v>
      </c>
      <c r="P11" s="40" t="s">
        <v>5</v>
      </c>
      <c r="Q11" s="90"/>
      <c r="R11" s="90"/>
      <c r="S11" s="90"/>
      <c r="T11" s="9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92" t="s">
        <v>17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84" t="s">
        <v>18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6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84" t="s">
        <v>19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6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84" t="s">
        <v>20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84" t="s">
        <v>28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6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96" t="s">
        <v>33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66</v>
      </c>
      <c r="B39" s="37"/>
      <c r="D39" s="38"/>
      <c r="E39" s="83"/>
      <c r="F39" s="83"/>
      <c r="G39" s="39"/>
      <c r="H39" s="39"/>
      <c r="J39" s="36"/>
      <c r="K39" s="36"/>
    </row>
    <row r="41" spans="1:11" ht="12.75">
      <c r="A41" s="36" t="s">
        <v>53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2020-08-06T09:15:30Z</cp:lastPrinted>
  <dcterms:created xsi:type="dcterms:W3CDTF">2006-06-05T06:40:26Z</dcterms:created>
  <dcterms:modified xsi:type="dcterms:W3CDTF">2020-10-02T15:03:20Z</dcterms:modified>
  <cp:category/>
  <cp:version/>
  <cp:contentType/>
  <cp:contentStatus/>
</cp:coreProperties>
</file>