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 iterate="1"/>
</workbook>
</file>

<file path=xl/calcChain.xml><?xml version="1.0" encoding="utf-8"?>
<calcChain xmlns="http://schemas.openxmlformats.org/spreadsheetml/2006/main">
  <c r="AB11" i="1"/>
  <c r="AB12"/>
  <c r="AB13"/>
  <c r="AB15"/>
  <c r="AB16"/>
  <c r="AB21"/>
  <c r="AB22"/>
  <c r="AB24"/>
  <c r="AB25"/>
  <c r="AB27"/>
  <c r="AB29"/>
  <c r="AB30"/>
  <c r="AB31"/>
  <c r="AB33"/>
  <c r="AB34"/>
  <c r="AB35"/>
  <c r="AB36"/>
  <c r="AB37"/>
  <c r="AB39"/>
  <c r="AB40"/>
  <c r="AB41"/>
  <c r="AB42"/>
  <c r="AB43"/>
  <c r="AB44"/>
  <c r="AB45"/>
  <c r="AB46"/>
  <c r="AB48"/>
  <c r="AB49"/>
  <c r="AB50"/>
  <c r="AB51"/>
  <c r="AB52"/>
  <c r="AA11"/>
  <c r="AA12"/>
  <c r="AA13"/>
  <c r="AA15"/>
  <c r="AA16"/>
  <c r="AA17"/>
  <c r="AA18"/>
  <c r="AA19"/>
  <c r="AA20"/>
  <c r="AA21"/>
  <c r="AA22"/>
  <c r="AA23"/>
  <c r="AA24"/>
  <c r="AA25"/>
  <c r="AA27"/>
  <c r="AA29"/>
  <c r="AA30"/>
  <c r="AA31"/>
  <c r="AA33"/>
  <c r="AA34"/>
  <c r="AA35"/>
  <c r="AA36"/>
  <c r="AA37"/>
  <c r="AA39"/>
  <c r="AA40"/>
  <c r="AA41"/>
  <c r="AA42"/>
  <c r="AA43"/>
  <c r="AA44"/>
  <c r="AA45"/>
  <c r="AA46"/>
  <c r="AA48"/>
  <c r="AA50"/>
  <c r="AA51"/>
  <c r="AA52"/>
  <c r="AB10"/>
  <c r="AA10"/>
  <c r="X52"/>
  <c r="W52"/>
  <c r="V52"/>
  <c r="U52"/>
  <c r="T52"/>
  <c r="S52"/>
  <c r="R52"/>
  <c r="P52"/>
  <c r="O52"/>
  <c r="N52"/>
  <c r="Z52" s="1"/>
  <c r="M52"/>
  <c r="Y52" s="1"/>
  <c r="J52"/>
  <c r="I52"/>
  <c r="Q52" s="1"/>
  <c r="H52"/>
  <c r="D52"/>
  <c r="X51"/>
  <c r="V51"/>
  <c r="U51"/>
  <c r="T51"/>
  <c r="S51"/>
  <c r="R51"/>
  <c r="Q51"/>
  <c r="P51"/>
  <c r="O51"/>
  <c r="N51"/>
  <c r="Z51" s="1"/>
  <c r="M51"/>
  <c r="Y51" s="1"/>
  <c r="J51"/>
  <c r="I51"/>
  <c r="H51"/>
  <c r="D51"/>
  <c r="X50"/>
  <c r="W50"/>
  <c r="V50"/>
  <c r="U50"/>
  <c r="T50"/>
  <c r="S50"/>
  <c r="R50"/>
  <c r="Q50"/>
  <c r="P50"/>
  <c r="O50"/>
  <c r="N50"/>
  <c r="M50" s="1"/>
  <c r="J50"/>
  <c r="I50"/>
  <c r="H50"/>
  <c r="D50"/>
  <c r="Z49"/>
  <c r="X49"/>
  <c r="V49"/>
  <c r="U49"/>
  <c r="T49"/>
  <c r="S49"/>
  <c r="Q49"/>
  <c r="P49"/>
  <c r="O49"/>
  <c r="N49"/>
  <c r="M49"/>
  <c r="Y49" s="1"/>
  <c r="J49"/>
  <c r="R49" s="1"/>
  <c r="I49"/>
  <c r="H49"/>
  <c r="D49"/>
  <c r="X48"/>
  <c r="W48" s="1"/>
  <c r="Q48"/>
  <c r="P48"/>
  <c r="O48"/>
  <c r="N48"/>
  <c r="Z48" s="1"/>
  <c r="M48"/>
  <c r="J48"/>
  <c r="R48" s="1"/>
  <c r="I48"/>
  <c r="H48"/>
  <c r="D48"/>
  <c r="X47"/>
  <c r="W47" s="1"/>
  <c r="V47"/>
  <c r="U47"/>
  <c r="T47"/>
  <c r="S47"/>
  <c r="Q47"/>
  <c r="P47"/>
  <c r="O47"/>
  <c r="N47"/>
  <c r="Z47" s="1"/>
  <c r="M47"/>
  <c r="Y47" s="1"/>
  <c r="J47"/>
  <c r="R47" s="1"/>
  <c r="I47"/>
  <c r="H47"/>
  <c r="D47"/>
  <c r="X46"/>
  <c r="W46" s="1"/>
  <c r="Q46"/>
  <c r="P46"/>
  <c r="O46"/>
  <c r="N46"/>
  <c r="Z46" s="1"/>
  <c r="M46"/>
  <c r="Y46" s="1"/>
  <c r="J46"/>
  <c r="R46" s="1"/>
  <c r="I46"/>
  <c r="H46"/>
  <c r="D46"/>
  <c r="X45"/>
  <c r="W45"/>
  <c r="V45"/>
  <c r="U45"/>
  <c r="T45"/>
  <c r="S45"/>
  <c r="Q45"/>
  <c r="P45"/>
  <c r="O45"/>
  <c r="N45"/>
  <c r="Z45" s="1"/>
  <c r="M45"/>
  <c r="Y45" s="1"/>
  <c r="J45"/>
  <c r="R45" s="1"/>
  <c r="I45"/>
  <c r="H45"/>
  <c r="D45"/>
  <c r="X44"/>
  <c r="W44"/>
  <c r="V44"/>
  <c r="U44"/>
  <c r="T44"/>
  <c r="S44"/>
  <c r="Q44"/>
  <c r="P44"/>
  <c r="O44"/>
  <c r="N44"/>
  <c r="Z44" s="1"/>
  <c r="M44"/>
  <c r="Y44" s="1"/>
  <c r="J44"/>
  <c r="R44" s="1"/>
  <c r="I44"/>
  <c r="H44"/>
  <c r="D44"/>
  <c r="D43" s="1"/>
  <c r="X43"/>
  <c r="P43"/>
  <c r="O43"/>
  <c r="N43"/>
  <c r="Z43" s="1"/>
  <c r="M43"/>
  <c r="L43"/>
  <c r="K43"/>
  <c r="J43"/>
  <c r="R43" s="1"/>
  <c r="I43"/>
  <c r="Q43" s="1"/>
  <c r="H43"/>
  <c r="G43"/>
  <c r="F43"/>
  <c r="E43"/>
  <c r="C43"/>
  <c r="X42"/>
  <c r="V42"/>
  <c r="U42"/>
  <c r="T42"/>
  <c r="S42"/>
  <c r="P42"/>
  <c r="O42"/>
  <c r="N42"/>
  <c r="Z42" s="1"/>
  <c r="L42"/>
  <c r="K42"/>
  <c r="J42"/>
  <c r="R42" s="1"/>
  <c r="I42"/>
  <c r="Q42" s="1"/>
  <c r="H42"/>
  <c r="G42"/>
  <c r="F42"/>
  <c r="E42"/>
  <c r="C42"/>
  <c r="X41"/>
  <c r="W41"/>
  <c r="V41"/>
  <c r="U41"/>
  <c r="T41"/>
  <c r="S41"/>
  <c r="P41"/>
  <c r="O41"/>
  <c r="N41"/>
  <c r="Z41" s="1"/>
  <c r="M41"/>
  <c r="Y41" s="1"/>
  <c r="J41"/>
  <c r="R41" s="1"/>
  <c r="I41"/>
  <c r="Q41" s="1"/>
  <c r="H41"/>
  <c r="F41"/>
  <c r="D41"/>
  <c r="X40"/>
  <c r="W40" s="1"/>
  <c r="R40"/>
  <c r="P40"/>
  <c r="O40"/>
  <c r="N40"/>
  <c r="Z40" s="1"/>
  <c r="M40"/>
  <c r="J40"/>
  <c r="I40"/>
  <c r="Q40" s="1"/>
  <c r="H40"/>
  <c r="G40"/>
  <c r="X39"/>
  <c r="W39" s="1"/>
  <c r="V39"/>
  <c r="U39"/>
  <c r="T39"/>
  <c r="S39"/>
  <c r="R39"/>
  <c r="P39"/>
  <c r="O39"/>
  <c r="N39"/>
  <c r="Z39" s="1"/>
  <c r="M39"/>
  <c r="Y39" s="1"/>
  <c r="J39"/>
  <c r="I39"/>
  <c r="Q39" s="1"/>
  <c r="H39"/>
  <c r="F39"/>
  <c r="D39"/>
  <c r="Z38"/>
  <c r="Y38"/>
  <c r="X38"/>
  <c r="W38"/>
  <c r="X37"/>
  <c r="W37"/>
  <c r="P37"/>
  <c r="O37"/>
  <c r="N37"/>
  <c r="Z37" s="1"/>
  <c r="M37"/>
  <c r="Y37" s="1"/>
  <c r="J37"/>
  <c r="R37" s="1"/>
  <c r="I37"/>
  <c r="Q37" s="1"/>
  <c r="H37"/>
  <c r="G37"/>
  <c r="F37"/>
  <c r="E37"/>
  <c r="D37"/>
  <c r="C37"/>
  <c r="X36"/>
  <c r="W36"/>
  <c r="V36"/>
  <c r="U36"/>
  <c r="T36"/>
  <c r="S36"/>
  <c r="P36"/>
  <c r="O36"/>
  <c r="N36"/>
  <c r="Z36" s="1"/>
  <c r="M36"/>
  <c r="Y36" s="1"/>
  <c r="J36"/>
  <c r="R36" s="1"/>
  <c r="I36"/>
  <c r="Q36" s="1"/>
  <c r="H36"/>
  <c r="F36"/>
  <c r="D36"/>
  <c r="X35"/>
  <c r="W35" s="1"/>
  <c r="V35"/>
  <c r="U35"/>
  <c r="T35"/>
  <c r="S35"/>
  <c r="P35"/>
  <c r="O35"/>
  <c r="N35"/>
  <c r="Z35" s="1"/>
  <c r="M35"/>
  <c r="Y35" s="1"/>
  <c r="J35"/>
  <c r="R35" s="1"/>
  <c r="I35"/>
  <c r="Q35" s="1"/>
  <c r="H35"/>
  <c r="F35"/>
  <c r="D35"/>
  <c r="X34"/>
  <c r="W34"/>
  <c r="Y34" s="1"/>
  <c r="R34"/>
  <c r="Q34"/>
  <c r="P34"/>
  <c r="N34"/>
  <c r="Z34" s="1"/>
  <c r="M34"/>
  <c r="G34"/>
  <c r="E34"/>
  <c r="F34" s="1"/>
  <c r="C34"/>
  <c r="D34" s="1"/>
  <c r="Z33"/>
  <c r="X33"/>
  <c r="W33"/>
  <c r="Y33" s="1"/>
  <c r="R33"/>
  <c r="Q33"/>
  <c r="G33"/>
  <c r="F33"/>
  <c r="E33"/>
  <c r="D33"/>
  <c r="C33"/>
  <c r="X32"/>
  <c r="W32" s="1"/>
  <c r="P32"/>
  <c r="O32"/>
  <c r="N32"/>
  <c r="Z32" s="1"/>
  <c r="M32"/>
  <c r="J32"/>
  <c r="R32" s="1"/>
  <c r="I32"/>
  <c r="Q32" s="1"/>
  <c r="F32"/>
  <c r="E32"/>
  <c r="D32"/>
  <c r="C32"/>
  <c r="X31"/>
  <c r="W31" s="1"/>
  <c r="V31"/>
  <c r="U31"/>
  <c r="T31"/>
  <c r="S31"/>
  <c r="P31"/>
  <c r="O31"/>
  <c r="N31"/>
  <c r="Z31" s="1"/>
  <c r="M31"/>
  <c r="Y31" s="1"/>
  <c r="J31"/>
  <c r="R31" s="1"/>
  <c r="I31"/>
  <c r="Q31" s="1"/>
  <c r="H31"/>
  <c r="F31"/>
  <c r="D31"/>
  <c r="X30"/>
  <c r="W30"/>
  <c r="V30"/>
  <c r="U30"/>
  <c r="T30"/>
  <c r="S30"/>
  <c r="P30"/>
  <c r="O30"/>
  <c r="N30"/>
  <c r="Z30" s="1"/>
  <c r="M30"/>
  <c r="Y30" s="1"/>
  <c r="J30"/>
  <c r="R30" s="1"/>
  <c r="I30"/>
  <c r="Q30" s="1"/>
  <c r="H30"/>
  <c r="F30"/>
  <c r="D30"/>
  <c r="X29"/>
  <c r="W29" s="1"/>
  <c r="Q29"/>
  <c r="P29"/>
  <c r="O29"/>
  <c r="N29"/>
  <c r="Z29" s="1"/>
  <c r="M29"/>
  <c r="J29"/>
  <c r="R29" s="1"/>
  <c r="I29"/>
  <c r="H29"/>
  <c r="G29"/>
  <c r="F29"/>
  <c r="E29"/>
  <c r="D29"/>
  <c r="C29"/>
  <c r="Y28"/>
  <c r="X28"/>
  <c r="W28" s="1"/>
  <c r="Q28"/>
  <c r="P28"/>
  <c r="N28"/>
  <c r="Z28" s="1"/>
  <c r="J28"/>
  <c r="R28" s="1"/>
  <c r="H28"/>
  <c r="F28"/>
  <c r="D28"/>
  <c r="X27"/>
  <c r="W27"/>
  <c r="R27"/>
  <c r="P27"/>
  <c r="O27"/>
  <c r="N27"/>
  <c r="Z27" s="1"/>
  <c r="M27"/>
  <c r="Y27" s="1"/>
  <c r="J27"/>
  <c r="I27"/>
  <c r="Q27" s="1"/>
  <c r="H27"/>
  <c r="G27"/>
  <c r="F27"/>
  <c r="E27"/>
  <c r="D27"/>
  <c r="C27"/>
  <c r="Y26"/>
  <c r="X26"/>
  <c r="W26"/>
  <c r="Q26"/>
  <c r="P26"/>
  <c r="N26"/>
  <c r="Z26" s="1"/>
  <c r="J26"/>
  <c r="R26" s="1"/>
  <c r="H26"/>
  <c r="F26"/>
  <c r="D26"/>
  <c r="X25"/>
  <c r="W25" s="1"/>
  <c r="P25"/>
  <c r="O25"/>
  <c r="N25"/>
  <c r="Z25" s="1"/>
  <c r="M25"/>
  <c r="L25"/>
  <c r="K25"/>
  <c r="J25"/>
  <c r="R25" s="1"/>
  <c r="I25"/>
  <c r="Q25" s="1"/>
  <c r="H25"/>
  <c r="G25"/>
  <c r="F25"/>
  <c r="E25"/>
  <c r="D25"/>
  <c r="C25"/>
  <c r="X24"/>
  <c r="W24"/>
  <c r="V24"/>
  <c r="U24"/>
  <c r="T24"/>
  <c r="S24"/>
  <c r="P24"/>
  <c r="O24"/>
  <c r="N24"/>
  <c r="Z24" s="1"/>
  <c r="M24"/>
  <c r="Y24" s="1"/>
  <c r="J24"/>
  <c r="R24" s="1"/>
  <c r="I24"/>
  <c r="Q24" s="1"/>
  <c r="H24"/>
  <c r="F24"/>
  <c r="D24"/>
  <c r="X23"/>
  <c r="W23" s="1"/>
  <c r="V23"/>
  <c r="U23"/>
  <c r="T23"/>
  <c r="S23"/>
  <c r="P23"/>
  <c r="O23"/>
  <c r="N23"/>
  <c r="Z23" s="1"/>
  <c r="M23"/>
  <c r="Y23" s="1"/>
  <c r="J23"/>
  <c r="R23" s="1"/>
  <c r="I23"/>
  <c r="Q23" s="1"/>
  <c r="H23"/>
  <c r="F23"/>
  <c r="D23"/>
  <c r="X22"/>
  <c r="W22" s="1"/>
  <c r="V22"/>
  <c r="U22"/>
  <c r="T22"/>
  <c r="S22"/>
  <c r="P22"/>
  <c r="O22"/>
  <c r="N22"/>
  <c r="Z22" s="1"/>
  <c r="M22"/>
  <c r="Y22" s="1"/>
  <c r="J22"/>
  <c r="R22" s="1"/>
  <c r="I22"/>
  <c r="Q22" s="1"/>
  <c r="H22"/>
  <c r="G22"/>
  <c r="F22"/>
  <c r="D22"/>
  <c r="X21"/>
  <c r="W21"/>
  <c r="V21"/>
  <c r="U21"/>
  <c r="T21"/>
  <c r="S21"/>
  <c r="R21"/>
  <c r="P21"/>
  <c r="O21"/>
  <c r="N21"/>
  <c r="Z21" s="1"/>
  <c r="M21"/>
  <c r="Y21" s="1"/>
  <c r="J21"/>
  <c r="I21"/>
  <c r="Q21" s="1"/>
  <c r="H21"/>
  <c r="F21"/>
  <c r="D21"/>
  <c r="X20"/>
  <c r="W20" s="1"/>
  <c r="P20"/>
  <c r="O20"/>
  <c r="N20"/>
  <c r="Z20" s="1"/>
  <c r="M20"/>
  <c r="L20"/>
  <c r="K20"/>
  <c r="J20"/>
  <c r="R20" s="1"/>
  <c r="I20"/>
  <c r="Q20" s="1"/>
  <c r="H20"/>
  <c r="G20"/>
  <c r="F20"/>
  <c r="E20"/>
  <c r="D20"/>
  <c r="C20"/>
  <c r="X19"/>
  <c r="W19" s="1"/>
  <c r="P19"/>
  <c r="O19"/>
  <c r="N19"/>
  <c r="Z19" s="1"/>
  <c r="M19"/>
  <c r="L19"/>
  <c r="K19"/>
  <c r="J19"/>
  <c r="R19" s="1"/>
  <c r="I19"/>
  <c r="Q19" s="1"/>
  <c r="H19"/>
  <c r="G19"/>
  <c r="F19"/>
  <c r="E19"/>
  <c r="D19"/>
  <c r="C19"/>
  <c r="X18"/>
  <c r="W18" s="1"/>
  <c r="U18"/>
  <c r="S18"/>
  <c r="P18"/>
  <c r="O18"/>
  <c r="N18"/>
  <c r="Z18" s="1"/>
  <c r="M18"/>
  <c r="Y18" s="1"/>
  <c r="J18"/>
  <c r="R18" s="1"/>
  <c r="I18"/>
  <c r="Q18" s="1"/>
  <c r="H18"/>
  <c r="F18"/>
  <c r="D18"/>
  <c r="X17"/>
  <c r="W17"/>
  <c r="U17"/>
  <c r="S17"/>
  <c r="P17"/>
  <c r="O17"/>
  <c r="N17"/>
  <c r="Z17" s="1"/>
  <c r="M17"/>
  <c r="Y17" s="1"/>
  <c r="J17"/>
  <c r="R17" s="1"/>
  <c r="I17"/>
  <c r="Q17" s="1"/>
  <c r="H17"/>
  <c r="F17"/>
  <c r="D17"/>
  <c r="X16"/>
  <c r="W16" s="1"/>
  <c r="V16"/>
  <c r="U16"/>
  <c r="T16"/>
  <c r="S16"/>
  <c r="P16"/>
  <c r="O16"/>
  <c r="N16"/>
  <c r="Z16" s="1"/>
  <c r="M16"/>
  <c r="Y16" s="1"/>
  <c r="J16"/>
  <c r="R16" s="1"/>
  <c r="I16"/>
  <c r="Q16" s="1"/>
  <c r="H16"/>
  <c r="F16"/>
  <c r="D16"/>
  <c r="X15"/>
  <c r="W15"/>
  <c r="V15"/>
  <c r="U15"/>
  <c r="T15"/>
  <c r="S15"/>
  <c r="P15"/>
  <c r="O15"/>
  <c r="N15"/>
  <c r="Z15" s="1"/>
  <c r="M15"/>
  <c r="Y15" s="1"/>
  <c r="J15"/>
  <c r="R15" s="1"/>
  <c r="I15"/>
  <c r="Q15" s="1"/>
  <c r="H15"/>
  <c r="G15"/>
  <c r="F15"/>
  <c r="D15"/>
  <c r="Z14"/>
  <c r="Y14"/>
  <c r="X14"/>
  <c r="R14"/>
  <c r="Q14"/>
  <c r="X13"/>
  <c r="W13"/>
  <c r="V13"/>
  <c r="U13"/>
  <c r="U14" s="1"/>
  <c r="V14" s="1"/>
  <c r="T13"/>
  <c r="S13"/>
  <c r="S14" s="1"/>
  <c r="T14" s="1"/>
  <c r="P13"/>
  <c r="O13"/>
  <c r="N13"/>
  <c r="Z13" s="1"/>
  <c r="M13"/>
  <c r="Y13" s="1"/>
  <c r="J13"/>
  <c r="R13" s="1"/>
  <c r="I13"/>
  <c r="Q13" s="1"/>
  <c r="H13"/>
  <c r="F13"/>
  <c r="D13"/>
  <c r="X12"/>
  <c r="V12"/>
  <c r="U12"/>
  <c r="T12"/>
  <c r="S12"/>
  <c r="P12"/>
  <c r="O12"/>
  <c r="N12"/>
  <c r="Z12" s="1"/>
  <c r="M12"/>
  <c r="L12"/>
  <c r="K12"/>
  <c r="J12"/>
  <c r="R12" s="1"/>
  <c r="I12"/>
  <c r="Q12" s="1"/>
  <c r="H12"/>
  <c r="G12"/>
  <c r="F12"/>
  <c r="E12"/>
  <c r="D12"/>
  <c r="C12"/>
  <c r="X11"/>
  <c r="V11"/>
  <c r="U11"/>
  <c r="T11"/>
  <c r="S11"/>
  <c r="P11"/>
  <c r="O11"/>
  <c r="N11"/>
  <c r="Z11" s="1"/>
  <c r="M11"/>
  <c r="L11"/>
  <c r="K11"/>
  <c r="J11"/>
  <c r="R11" s="1"/>
  <c r="I11"/>
  <c r="Q11" s="1"/>
  <c r="H11"/>
  <c r="G11"/>
  <c r="F11"/>
  <c r="E11"/>
  <c r="C11"/>
  <c r="X10"/>
  <c r="V10"/>
  <c r="U10"/>
  <c r="T10"/>
  <c r="S10"/>
  <c r="P10"/>
  <c r="O10"/>
  <c r="N10"/>
  <c r="Z10" s="1"/>
  <c r="L10"/>
  <c r="K10"/>
  <c r="J10"/>
  <c r="R10" s="1"/>
  <c r="I10"/>
  <c r="Q10" s="1"/>
  <c r="H10"/>
  <c r="G10"/>
  <c r="F10"/>
  <c r="E10"/>
  <c r="C10"/>
  <c r="W43" l="1"/>
  <c r="W42" s="1"/>
  <c r="W12"/>
  <c r="Y25"/>
  <c r="Y19"/>
  <c r="Y20"/>
  <c r="Y29"/>
  <c r="M42"/>
  <c r="Y50"/>
  <c r="D42"/>
  <c r="D10" s="1"/>
  <c r="D11"/>
  <c r="Y32"/>
  <c r="Y40"/>
  <c r="Y48"/>
  <c r="Z50"/>
  <c r="Y42" l="1"/>
  <c r="M10"/>
  <c r="Y10" s="1"/>
  <c r="W10"/>
  <c r="W11"/>
  <c r="Y12"/>
  <c r="Y43"/>
  <c r="Y11" l="1"/>
</calcChain>
</file>

<file path=xl/sharedStrings.xml><?xml version="1.0" encoding="utf-8"?>
<sst xmlns="http://schemas.openxmlformats.org/spreadsheetml/2006/main" count="92" uniqueCount="66">
  <si>
    <t>Наименование</t>
  </si>
  <si>
    <t>2018 год</t>
  </si>
  <si>
    <t>2019 год</t>
  </si>
  <si>
    <t>Исполнено за год</t>
  </si>
  <si>
    <t>Исполнено за 2020 год</t>
  </si>
  <si>
    <t>Утверждено на 2021 год</t>
  </si>
  <si>
    <t xml:space="preserve"> Оценка ОМСУ на текущий год</t>
  </si>
  <si>
    <t>Темп роста (снижения) к утверждено на текущий год, %</t>
  </si>
  <si>
    <t>Темп роста (снижения) к исполнено за отчетный год, %</t>
  </si>
  <si>
    <t>на 01.07.20.( на отчетную дату аналогично текущему финансовому году)</t>
  </si>
  <si>
    <t>…………</t>
  </si>
  <si>
    <t>на 01.07.21(на отчетную дату)</t>
  </si>
  <si>
    <t>декабрь</t>
  </si>
  <si>
    <t>Ожидаемый прогноз на __________ (указывается месяц, в котором поступило обращение)</t>
  </si>
  <si>
    <t>консолиди-                       рованный бюджет</t>
  </si>
  <si>
    <t>в т.ч. бюджет района (округа)</t>
  </si>
  <si>
    <t>консолиди-                       рованный бюджет района</t>
  </si>
  <si>
    <t>в т.ч. бюджет района</t>
  </si>
  <si>
    <t>консолидированный бюджет района</t>
  </si>
  <si>
    <t>I. ДОХОДЫ - всего,  в т.ч.:</t>
  </si>
  <si>
    <t>Собственные доходы</t>
  </si>
  <si>
    <t>1. Налоговые и неналоговые доходы , в т.ч.:</t>
  </si>
  <si>
    <t>- налог на доходы физических лиц</t>
  </si>
  <si>
    <t xml:space="preserve">                           в т.ч. по доп. нормативу % - </t>
  </si>
  <si>
    <t>- единый налог на вмененный доход</t>
  </si>
  <si>
    <t xml:space="preserve">- единый сельскохозяйственный налог </t>
  </si>
  <si>
    <t>- налог на имущество физических лиц</t>
  </si>
  <si>
    <t>-</t>
  </si>
  <si>
    <t>- земельный налог, в т.ч.:</t>
  </si>
  <si>
    <t>организаций</t>
  </si>
  <si>
    <t>физических лиц</t>
  </si>
  <si>
    <t>- налог, взим. в связи с примен.патентн. системы</t>
  </si>
  <si>
    <t>- госпошлина</t>
  </si>
  <si>
    <t>- акцизы на нефтепродукты</t>
  </si>
  <si>
    <t>- доходы от использования имущества</t>
  </si>
  <si>
    <t>доходы, получаемые в виде арендной платы за земли до разграничения</t>
  </si>
  <si>
    <t>доходы, получаемые в виде арендной платы за земли после разграничения</t>
  </si>
  <si>
    <t>доходы от сдачи в аренду имущества, находящегося в оперативном управлении</t>
  </si>
  <si>
    <t>доходы от сдачи в аренду имущества, составляющего казну</t>
  </si>
  <si>
    <t>прочие доходы от использования имущества</t>
  </si>
  <si>
    <t>- плата за негат.возд.на окр.среду</t>
  </si>
  <si>
    <t>- доходы от оказания платных услуг</t>
  </si>
  <si>
    <t>доходы от оказания платных услуг (работ)</t>
  </si>
  <si>
    <t>доходы от компенсации затрат государства, в т.ч.:</t>
  </si>
  <si>
    <t>родительская плата</t>
  </si>
  <si>
    <t>- доходы от реализации имущества</t>
  </si>
  <si>
    <t>- доходы от продажи земельных участков</t>
  </si>
  <si>
    <t>земельных участков до разграничения</t>
  </si>
  <si>
    <t>земельных участков после разграничения</t>
  </si>
  <si>
    <t>- штрафы, санкции, возмещение ущерба</t>
  </si>
  <si>
    <t>задолженность по КБК, действующих до 01.01.2020 года</t>
  </si>
  <si>
    <t>- прочие неналоговые доходы</t>
  </si>
  <si>
    <t>2. Безвозмездные поступления, в т.ч.:</t>
  </si>
  <si>
    <t>2.1. Нецелевые межбюджетные трансферты</t>
  </si>
  <si>
    <t>2.1.1. Дотации на выравнивание</t>
  </si>
  <si>
    <t>2.1.2. Дотации на сбалансированность</t>
  </si>
  <si>
    <t>2.1.3 Субвенция на выравнивание поселений</t>
  </si>
  <si>
    <t>2.1.4. Субсидия на сбалансированность</t>
  </si>
  <si>
    <t>2.1.5. Субсидии на частичную компенсацию расходов, связанных с повышением оплаты труда работников бюджетной сферы</t>
  </si>
  <si>
    <t>2.1.6. ИМБТ на осущ.части полномочий от поселений</t>
  </si>
  <si>
    <t>2.2. Целевые межбюджетные трансферты</t>
  </si>
  <si>
    <t>2.3. Прочие безвозмездные поступления</t>
  </si>
  <si>
    <t>2.4. Возврат остатков целевых МБТ</t>
  </si>
  <si>
    <t>в том числе:</t>
  </si>
  <si>
    <t xml:space="preserve"> Исполнено</t>
  </si>
  <si>
    <t>Исполнение консолидированного бюджета  муниципального района на 01.07.2021г. В сравнении с соответствующим периодом прошлого года.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</si>
</sst>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 Cyr"/>
      <family val="1"/>
      <charset val="204"/>
    </font>
    <font>
      <b/>
      <sz val="9"/>
      <name val="Times New Roman Cyr"/>
      <charset val="204"/>
    </font>
    <font>
      <i/>
      <sz val="9"/>
      <name val="Times New Roman Cyr"/>
      <charset val="204"/>
    </font>
    <font>
      <sz val="9"/>
      <name val="Times New Roman Cyr"/>
      <charset val="204"/>
    </font>
    <font>
      <b/>
      <i/>
      <sz val="9"/>
      <name val="Times New Roman Greek"/>
      <charset val="204"/>
    </font>
    <font>
      <sz val="9"/>
      <name val="Times New Roman Greek"/>
      <charset val="204"/>
    </font>
    <font>
      <i/>
      <sz val="9"/>
      <name val="Times New Roman Greek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3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Alignment="1" applyProtection="1">
      <alignment horizontal="center" vertical="top" wrapText="1"/>
      <protection locked="0"/>
    </xf>
    <xf numFmtId="3" fontId="2" fillId="0" borderId="1" xfId="0" applyNumberFormat="1" applyFont="1" applyFill="1" applyBorder="1" applyAlignment="1" applyProtection="1">
      <alignment horizontal="center" vertical="top" wrapText="1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3" fontId="3" fillId="0" borderId="2" xfId="0" applyNumberFormat="1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9" fontId="3" fillId="0" borderId="1" xfId="1" applyFont="1" applyFill="1" applyBorder="1" applyAlignment="1" applyProtection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164" fontId="6" fillId="0" borderId="3" xfId="0" applyNumberFormat="1" applyFont="1" applyFill="1" applyBorder="1" applyAlignment="1" applyProtection="1">
      <alignment horizontal="left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3" fontId="7" fillId="0" borderId="1" xfId="0" applyNumberFormat="1" applyFont="1" applyFill="1" applyBorder="1" applyAlignment="1" applyProtection="1">
      <alignment horizontal="center" vertical="center" wrapText="1"/>
    </xf>
    <xf numFmtId="9" fontId="5" fillId="0" borderId="1" xfId="1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3" fontId="5" fillId="0" borderId="4" xfId="0" applyNumberFormat="1" applyFont="1" applyFill="1" applyBorder="1" applyAlignment="1" applyProtection="1">
      <alignment horizontal="left" vertical="center" wrapText="1"/>
      <protection locked="0"/>
    </xf>
    <xf numFmtId="3" fontId="5" fillId="0" borderId="5" xfId="0" applyNumberFormat="1" applyFont="1" applyFill="1" applyBorder="1" applyAlignment="1" applyProtection="1">
      <alignment horizontal="left" vertical="center" wrapText="1"/>
      <protection locked="0"/>
    </xf>
    <xf numFmtId="3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95;&#1077;&#1090;&#1099;%202021\&#1055;&#1072;&#1089;&#1087;&#1086;&#1088;&#1090;\&#1050;&#1086;&#1087;&#1080;&#1103;%20&#1055;&#1088;&#1080;&#1083;&#1086;&#1078;&#1077;&#1085;&#1080;&#1077;3%20(&#1087;&#1072;&#1089;&#1087;&#1086;&#1088;&#1090;)%2001.07%20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онсолидированный (короткая)"/>
      <sheetName val="конс."/>
      <sheetName val="район"/>
      <sheetName val="город"/>
      <sheetName val="поселения"/>
      <sheetName val="пояснения"/>
      <sheetName val="сортавала"/>
      <sheetName val="бюджет округа (района)"/>
      <sheetName val="бюджеты поселений"/>
      <sheetName val="КРЕДИТ ДЛЯ ПОСЕЛЕНИЯ"/>
      <sheetName val="Лист1"/>
    </sheetNames>
    <sheetDataSet>
      <sheetData sheetId="0"/>
      <sheetData sheetId="1"/>
      <sheetData sheetId="2">
        <row r="11">
          <cell r="M11">
            <v>333063.3</v>
          </cell>
        </row>
        <row r="12">
          <cell r="M12">
            <v>142864.79999999999</v>
          </cell>
        </row>
        <row r="13">
          <cell r="M13">
            <v>52975</v>
          </cell>
        </row>
        <row r="14">
          <cell r="C14">
            <v>54269</v>
          </cell>
          <cell r="F14">
            <v>61320</v>
          </cell>
          <cell r="G14">
            <v>63654</v>
          </cell>
          <cell r="I14">
            <v>29050</v>
          </cell>
          <cell r="K14">
            <v>68191.8</v>
          </cell>
          <cell r="M14">
            <v>31504</v>
          </cell>
          <cell r="Q14">
            <v>68192</v>
          </cell>
        </row>
        <row r="16">
          <cell r="C16">
            <v>11402</v>
          </cell>
          <cell r="F16">
            <v>11212</v>
          </cell>
          <cell r="G16">
            <v>10522</v>
          </cell>
          <cell r="I16">
            <v>5337</v>
          </cell>
          <cell r="K16">
            <v>2757</v>
          </cell>
          <cell r="M16">
            <v>2888</v>
          </cell>
          <cell r="Q16">
            <v>2900</v>
          </cell>
        </row>
        <row r="17">
          <cell r="C17">
            <v>0</v>
          </cell>
          <cell r="F17">
            <v>0</v>
          </cell>
          <cell r="G17">
            <v>0.14199999999999999</v>
          </cell>
          <cell r="I17">
            <v>0.1</v>
          </cell>
          <cell r="M17">
            <v>0</v>
          </cell>
        </row>
        <row r="18">
          <cell r="C18">
            <v>0</v>
          </cell>
          <cell r="F18">
            <v>0</v>
          </cell>
          <cell r="G18">
            <v>0</v>
          </cell>
          <cell r="I18">
            <v>0</v>
          </cell>
          <cell r="M18">
            <v>0</v>
          </cell>
        </row>
        <row r="19">
          <cell r="C19">
            <v>0</v>
          </cell>
          <cell r="F19">
            <v>0</v>
          </cell>
          <cell r="G19">
            <v>0</v>
          </cell>
          <cell r="I19">
            <v>0</v>
          </cell>
          <cell r="M19">
            <v>0</v>
          </cell>
        </row>
        <row r="22">
          <cell r="C22">
            <v>461</v>
          </cell>
          <cell r="F22">
            <v>392</v>
          </cell>
          <cell r="G22">
            <v>261</v>
          </cell>
          <cell r="I22">
            <v>177</v>
          </cell>
          <cell r="K22">
            <v>378</v>
          </cell>
          <cell r="M22">
            <v>394.4</v>
          </cell>
          <cell r="Q22">
            <v>500</v>
          </cell>
        </row>
        <row r="23">
          <cell r="C23">
            <v>3507</v>
          </cell>
          <cell r="F23">
            <v>2437</v>
          </cell>
          <cell r="G23">
            <v>2747.9</v>
          </cell>
          <cell r="I23">
            <v>1040</v>
          </cell>
          <cell r="K23">
            <v>2800</v>
          </cell>
          <cell r="M23">
            <v>1141.9000000000001</v>
          </cell>
          <cell r="Q23">
            <v>2800</v>
          </cell>
        </row>
        <row r="24">
          <cell r="C24">
            <v>0</v>
          </cell>
          <cell r="F24">
            <v>0</v>
          </cell>
          <cell r="G24">
            <v>0</v>
          </cell>
          <cell r="I24">
            <v>0</v>
          </cell>
          <cell r="K24">
            <v>0</v>
          </cell>
          <cell r="M24">
            <v>0</v>
          </cell>
        </row>
        <row r="25">
          <cell r="C25">
            <v>9351</v>
          </cell>
          <cell r="F25">
            <v>8925</v>
          </cell>
          <cell r="G25">
            <v>9699</v>
          </cell>
          <cell r="I25">
            <v>4688</v>
          </cell>
          <cell r="K25">
            <v>11712.5</v>
          </cell>
          <cell r="M25">
            <v>3605.4</v>
          </cell>
          <cell r="Q25">
            <v>9760</v>
          </cell>
        </row>
        <row r="26">
          <cell r="C26">
            <v>3774.9</v>
          </cell>
          <cell r="E26">
            <v>3956.8</v>
          </cell>
          <cell r="F26">
            <v>3956.8</v>
          </cell>
          <cell r="G26">
            <v>4405.3999999999996</v>
          </cell>
          <cell r="I26">
            <v>2183.3000000000002</v>
          </cell>
          <cell r="K26">
            <v>5100</v>
          </cell>
          <cell r="M26">
            <v>1996.3</v>
          </cell>
          <cell r="Q26">
            <v>4000</v>
          </cell>
        </row>
        <row r="27">
          <cell r="C27">
            <v>0</v>
          </cell>
          <cell r="F27">
            <v>0</v>
          </cell>
          <cell r="G27">
            <v>0</v>
          </cell>
          <cell r="I27">
            <v>0</v>
          </cell>
          <cell r="K27">
            <v>0</v>
          </cell>
          <cell r="M27">
            <v>0</v>
          </cell>
          <cell r="Q27">
            <v>0</v>
          </cell>
        </row>
        <row r="28">
          <cell r="C28">
            <v>1040</v>
          </cell>
          <cell r="E28">
            <v>759.9</v>
          </cell>
          <cell r="F28">
            <v>759.9</v>
          </cell>
          <cell r="G28">
            <v>902</v>
          </cell>
          <cell r="I28">
            <v>366</v>
          </cell>
          <cell r="K28">
            <v>995.4</v>
          </cell>
          <cell r="M28">
            <v>428</v>
          </cell>
          <cell r="Q28">
            <v>995</v>
          </cell>
        </row>
        <row r="29">
          <cell r="C29">
            <v>0</v>
          </cell>
          <cell r="F29">
            <v>0</v>
          </cell>
          <cell r="G29">
            <v>0</v>
          </cell>
          <cell r="I29">
            <v>0</v>
          </cell>
          <cell r="K29">
            <v>0</v>
          </cell>
          <cell r="M29">
            <v>0</v>
          </cell>
          <cell r="Q29">
            <v>0</v>
          </cell>
        </row>
        <row r="30">
          <cell r="C30">
            <v>4503</v>
          </cell>
          <cell r="E30">
            <v>4152</v>
          </cell>
          <cell r="F30">
            <v>4152</v>
          </cell>
          <cell r="G30">
            <v>4131.8</v>
          </cell>
          <cell r="I30">
            <v>1994.7</v>
          </cell>
          <cell r="K30">
            <v>5617.1</v>
          </cell>
          <cell r="M30">
            <v>1180.9000000000001</v>
          </cell>
          <cell r="Q30">
            <v>3665</v>
          </cell>
        </row>
        <row r="31">
          <cell r="C31">
            <v>24</v>
          </cell>
          <cell r="F31">
            <v>29</v>
          </cell>
          <cell r="G31">
            <v>48.6</v>
          </cell>
          <cell r="I31">
            <v>36</v>
          </cell>
          <cell r="K31">
            <v>34.299999999999997</v>
          </cell>
          <cell r="M31">
            <v>10.3</v>
          </cell>
          <cell r="Q31">
            <v>34</v>
          </cell>
        </row>
        <row r="32">
          <cell r="C32">
            <v>27267</v>
          </cell>
          <cell r="F32">
            <v>36575</v>
          </cell>
          <cell r="G32">
            <v>17327</v>
          </cell>
          <cell r="I32">
            <v>8757</v>
          </cell>
          <cell r="K32">
            <v>30839</v>
          </cell>
          <cell r="M32">
            <v>11092.8</v>
          </cell>
          <cell r="Q32">
            <v>24877</v>
          </cell>
        </row>
        <row r="34">
          <cell r="C34">
            <v>27266</v>
          </cell>
          <cell r="E34">
            <v>36575</v>
          </cell>
          <cell r="F34">
            <v>36575</v>
          </cell>
          <cell r="Q34">
            <v>24877</v>
          </cell>
        </row>
        <row r="35">
          <cell r="C35">
            <v>27265.8</v>
          </cell>
          <cell r="E35">
            <v>28400.2</v>
          </cell>
          <cell r="G35">
            <v>17192.8</v>
          </cell>
          <cell r="K35">
            <v>30838.7</v>
          </cell>
          <cell r="Q35">
            <v>24877</v>
          </cell>
        </row>
        <row r="36">
          <cell r="C36">
            <v>387</v>
          </cell>
          <cell r="F36">
            <v>597</v>
          </cell>
          <cell r="G36">
            <v>638</v>
          </cell>
          <cell r="I36">
            <v>267</v>
          </cell>
          <cell r="K36">
            <v>1324.9</v>
          </cell>
          <cell r="M36">
            <v>746.4</v>
          </cell>
          <cell r="Q36">
            <v>1325</v>
          </cell>
        </row>
        <row r="37">
          <cell r="C37">
            <v>132</v>
          </cell>
          <cell r="F37">
            <v>569</v>
          </cell>
          <cell r="G37">
            <v>365</v>
          </cell>
          <cell r="I37">
            <v>264</v>
          </cell>
          <cell r="K37">
            <v>922</v>
          </cell>
          <cell r="M37">
            <v>528.1</v>
          </cell>
          <cell r="Q37">
            <v>921.5</v>
          </cell>
        </row>
        <row r="38">
          <cell r="C38">
            <v>132</v>
          </cell>
          <cell r="E38">
            <v>569</v>
          </cell>
          <cell r="F38">
            <v>569</v>
          </cell>
          <cell r="G38">
            <v>364.5</v>
          </cell>
          <cell r="I38">
            <v>264</v>
          </cell>
          <cell r="K38">
            <v>922</v>
          </cell>
          <cell r="M38">
            <v>528.1</v>
          </cell>
          <cell r="Q38">
            <v>922</v>
          </cell>
        </row>
        <row r="39">
          <cell r="Q39">
            <v>0</v>
          </cell>
        </row>
        <row r="40">
          <cell r="C40">
            <v>3427</v>
          </cell>
          <cell r="F40">
            <v>3687</v>
          </cell>
          <cell r="G40">
            <v>2350.3000000000002</v>
          </cell>
          <cell r="I40">
            <v>1142</v>
          </cell>
          <cell r="K40">
            <v>100</v>
          </cell>
          <cell r="M40">
            <v>1060.0999999999999</v>
          </cell>
          <cell r="Q40">
            <v>1600</v>
          </cell>
        </row>
        <row r="41">
          <cell r="G41">
            <v>1098.9000000000001</v>
          </cell>
          <cell r="I41">
            <v>799</v>
          </cell>
          <cell r="K41">
            <v>100</v>
          </cell>
          <cell r="M41">
            <v>126.4</v>
          </cell>
          <cell r="Q41">
            <v>130</v>
          </cell>
        </row>
        <row r="42">
          <cell r="C42">
            <v>85</v>
          </cell>
          <cell r="F42">
            <v>22</v>
          </cell>
          <cell r="G42">
            <v>12.7</v>
          </cell>
          <cell r="I42">
            <v>9</v>
          </cell>
          <cell r="M42">
            <v>2.6</v>
          </cell>
        </row>
        <row r="43">
          <cell r="M43">
            <v>280088.09999999998</v>
          </cell>
          <cell r="Q43">
            <v>693430</v>
          </cell>
        </row>
        <row r="44">
          <cell r="M44">
            <v>89889.8</v>
          </cell>
          <cell r="Q44">
            <v>177871</v>
          </cell>
        </row>
        <row r="45">
          <cell r="C45">
            <v>89968</v>
          </cell>
          <cell r="G45">
            <v>164011</v>
          </cell>
          <cell r="I45">
            <v>101480</v>
          </cell>
          <cell r="K45">
            <v>162300</v>
          </cell>
          <cell r="M45">
            <v>81150</v>
          </cell>
          <cell r="Q45">
            <v>162300</v>
          </cell>
        </row>
        <row r="46">
          <cell r="C46">
            <v>41211</v>
          </cell>
          <cell r="G46">
            <v>12892.8</v>
          </cell>
          <cell r="I46">
            <v>2436</v>
          </cell>
          <cell r="M46">
            <v>0</v>
          </cell>
        </row>
        <row r="47">
          <cell r="C47">
            <v>1523</v>
          </cell>
          <cell r="G47">
            <v>2916</v>
          </cell>
          <cell r="I47">
            <v>1701</v>
          </cell>
          <cell r="K47">
            <v>3563</v>
          </cell>
          <cell r="M47">
            <v>1782</v>
          </cell>
          <cell r="Q47">
            <v>3563</v>
          </cell>
        </row>
        <row r="48">
          <cell r="M48">
            <v>0</v>
          </cell>
        </row>
        <row r="49">
          <cell r="C49">
            <v>62918</v>
          </cell>
          <cell r="G49">
            <v>9813</v>
          </cell>
          <cell r="I49">
            <v>4662</v>
          </cell>
          <cell r="K49">
            <v>3453</v>
          </cell>
          <cell r="M49">
            <v>1369.8</v>
          </cell>
          <cell r="Q49">
            <v>3453</v>
          </cell>
        </row>
        <row r="50">
          <cell r="C50">
            <v>1432</v>
          </cell>
          <cell r="G50">
            <v>10116.5</v>
          </cell>
          <cell r="I50">
            <v>6377</v>
          </cell>
          <cell r="K50">
            <v>8554.7000000000007</v>
          </cell>
          <cell r="M50">
            <v>5588</v>
          </cell>
          <cell r="Q50">
            <v>8555</v>
          </cell>
        </row>
        <row r="51">
          <cell r="C51">
            <v>443143</v>
          </cell>
          <cell r="G51">
            <v>422118.1</v>
          </cell>
          <cell r="I51">
            <v>189561</v>
          </cell>
          <cell r="K51">
            <v>515409</v>
          </cell>
          <cell r="M51">
            <v>190048</v>
          </cell>
          <cell r="Q51">
            <v>515409</v>
          </cell>
        </row>
        <row r="52">
          <cell r="C52">
            <v>651</v>
          </cell>
          <cell r="G52">
            <v>384.4</v>
          </cell>
          <cell r="I52">
            <v>23</v>
          </cell>
          <cell r="K52">
            <v>0</v>
          </cell>
          <cell r="M52">
            <v>150.30000000000001</v>
          </cell>
          <cell r="Q52">
            <v>150</v>
          </cell>
        </row>
        <row r="53">
          <cell r="C53">
            <v>0</v>
          </cell>
          <cell r="G53">
            <v>-865.94982000000005</v>
          </cell>
          <cell r="I53">
            <v>-79</v>
          </cell>
          <cell r="K53">
            <v>0</v>
          </cell>
          <cell r="M53">
            <v>0</v>
          </cell>
          <cell r="Q53">
            <v>0</v>
          </cell>
        </row>
      </sheetData>
      <sheetData sheetId="3">
        <row r="14">
          <cell r="I14">
            <v>6324</v>
          </cell>
          <cell r="K14">
            <v>19482</v>
          </cell>
          <cell r="M14">
            <v>7076</v>
          </cell>
          <cell r="Q14">
            <v>19482</v>
          </cell>
        </row>
        <row r="18">
          <cell r="I18">
            <v>-187</v>
          </cell>
          <cell r="K18">
            <v>3215</v>
          </cell>
          <cell r="M18">
            <v>118.1</v>
          </cell>
          <cell r="Q18">
            <v>3215</v>
          </cell>
        </row>
        <row r="19">
          <cell r="I19">
            <v>909</v>
          </cell>
          <cell r="K19">
            <v>1759</v>
          </cell>
          <cell r="M19">
            <v>273.7</v>
          </cell>
          <cell r="Q19">
            <v>1759</v>
          </cell>
        </row>
        <row r="20">
          <cell r="C20">
            <v>3945.1</v>
          </cell>
          <cell r="E20">
            <v>2607.9</v>
          </cell>
          <cell r="G20">
            <v>1237.8</v>
          </cell>
          <cell r="I20">
            <v>875.6</v>
          </cell>
          <cell r="K20">
            <v>877</v>
          </cell>
          <cell r="M20">
            <v>209.4</v>
          </cell>
          <cell r="Q20">
            <v>877</v>
          </cell>
        </row>
        <row r="21">
          <cell r="C21">
            <v>883.6</v>
          </cell>
          <cell r="E21">
            <v>1231.4000000000001</v>
          </cell>
          <cell r="G21">
            <v>795.7</v>
          </cell>
          <cell r="I21">
            <v>33.4</v>
          </cell>
          <cell r="K21">
            <v>882</v>
          </cell>
          <cell r="M21">
            <v>64.3</v>
          </cell>
          <cell r="Q21">
            <v>882</v>
          </cell>
        </row>
        <row r="24">
          <cell r="I24">
            <v>1854</v>
          </cell>
          <cell r="K24">
            <v>4363.5</v>
          </cell>
          <cell r="M24">
            <v>2052.6</v>
          </cell>
          <cell r="Q24">
            <v>4364</v>
          </cell>
        </row>
        <row r="25">
          <cell r="I25">
            <v>1854</v>
          </cell>
          <cell r="K25">
            <v>4087</v>
          </cell>
          <cell r="M25">
            <v>2085.1</v>
          </cell>
          <cell r="Q25">
            <v>4087</v>
          </cell>
        </row>
        <row r="26">
          <cell r="C26">
            <v>1007.2</v>
          </cell>
          <cell r="E26">
            <v>1319.7</v>
          </cell>
          <cell r="G26">
            <v>1758.7</v>
          </cell>
          <cell r="I26">
            <v>928.6</v>
          </cell>
          <cell r="K26">
            <v>1500</v>
          </cell>
          <cell r="M26">
            <v>957.9</v>
          </cell>
        </row>
        <row r="28">
          <cell r="C28">
            <v>1408.6</v>
          </cell>
          <cell r="E28">
            <v>1220.0999999999999</v>
          </cell>
          <cell r="G28">
            <v>931.8</v>
          </cell>
          <cell r="I28">
            <v>358.7</v>
          </cell>
          <cell r="K28">
            <v>1272</v>
          </cell>
          <cell r="M28">
            <v>676.7</v>
          </cell>
        </row>
        <row r="30">
          <cell r="C30">
            <v>981.2</v>
          </cell>
          <cell r="E30">
            <v>1082.5999999999999</v>
          </cell>
          <cell r="G30">
            <v>1249.3</v>
          </cell>
          <cell r="I30">
            <v>566.29999999999995</v>
          </cell>
          <cell r="K30">
            <v>1315</v>
          </cell>
          <cell r="M30">
            <v>450.4</v>
          </cell>
        </row>
        <row r="31">
          <cell r="I31">
            <v>0</v>
          </cell>
          <cell r="K31">
            <v>0</v>
          </cell>
          <cell r="M31">
            <v>0</v>
          </cell>
        </row>
        <row r="36">
          <cell r="I36">
            <v>243</v>
          </cell>
          <cell r="K36">
            <v>350</v>
          </cell>
          <cell r="M36">
            <v>838</v>
          </cell>
          <cell r="Q36">
            <v>350</v>
          </cell>
        </row>
        <row r="37">
          <cell r="I37">
            <v>206</v>
          </cell>
          <cell r="K37">
            <v>645.5</v>
          </cell>
          <cell r="M37">
            <v>517.20000000000005</v>
          </cell>
          <cell r="Q37">
            <v>645.5</v>
          </cell>
        </row>
        <row r="38">
          <cell r="C38">
            <v>71</v>
          </cell>
          <cell r="E38">
            <v>392.7</v>
          </cell>
          <cell r="G38">
            <v>296</v>
          </cell>
          <cell r="I38">
            <v>206</v>
          </cell>
          <cell r="K38">
            <v>646</v>
          </cell>
          <cell r="M38">
            <v>517.20000000000005</v>
          </cell>
          <cell r="Q38">
            <v>646</v>
          </cell>
        </row>
        <row r="42">
          <cell r="K42">
            <v>0</v>
          </cell>
          <cell r="M42">
            <v>0</v>
          </cell>
        </row>
        <row r="45">
          <cell r="K45">
            <v>0</v>
          </cell>
          <cell r="M45">
            <v>0</v>
          </cell>
        </row>
        <row r="47">
          <cell r="K47">
            <v>39.299999999999997</v>
          </cell>
          <cell r="M47">
            <v>19.8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1</v>
          </cell>
          <cell r="K51">
            <v>26092.5</v>
          </cell>
          <cell r="M51">
            <v>860.9</v>
          </cell>
          <cell r="Q51">
            <v>26093</v>
          </cell>
        </row>
        <row r="52">
          <cell r="I52">
            <v>55</v>
          </cell>
          <cell r="M52">
            <v>32.4</v>
          </cell>
        </row>
      </sheetData>
      <sheetData sheetId="4">
        <row r="15">
          <cell r="I15">
            <v>395</v>
          </cell>
          <cell r="K15">
            <v>774</v>
          </cell>
          <cell r="M15">
            <v>395.6</v>
          </cell>
          <cell r="Q15">
            <v>774</v>
          </cell>
        </row>
        <row r="19">
          <cell r="I19">
            <v>158</v>
          </cell>
          <cell r="K19">
            <v>530</v>
          </cell>
          <cell r="M19">
            <v>81.099999999999994</v>
          </cell>
          <cell r="Q19">
            <v>530</v>
          </cell>
        </row>
        <row r="20">
          <cell r="I20">
            <v>1293</v>
          </cell>
          <cell r="K20">
            <v>1709</v>
          </cell>
          <cell r="M20">
            <v>586.29999999999995</v>
          </cell>
          <cell r="Q20">
            <v>1709</v>
          </cell>
        </row>
        <row r="21">
          <cell r="C21">
            <v>2222</v>
          </cell>
          <cell r="E21">
            <v>2495.6999999999998</v>
          </cell>
          <cell r="G21">
            <v>1579</v>
          </cell>
          <cell r="I21">
            <v>1208</v>
          </cell>
          <cell r="K21">
            <v>1322</v>
          </cell>
          <cell r="M21">
            <v>557.6</v>
          </cell>
          <cell r="Q21">
            <v>1322</v>
          </cell>
        </row>
        <row r="22">
          <cell r="C22">
            <v>513.29999999999995</v>
          </cell>
          <cell r="E22">
            <v>490.3</v>
          </cell>
          <cell r="G22">
            <v>488</v>
          </cell>
          <cell r="I22">
            <v>84.9</v>
          </cell>
          <cell r="K22">
            <v>387</v>
          </cell>
          <cell r="M22">
            <v>28.6</v>
          </cell>
          <cell r="Q22">
            <v>387</v>
          </cell>
        </row>
        <row r="25">
          <cell r="I25">
            <v>7314</v>
          </cell>
          <cell r="K25">
            <v>17898.5</v>
          </cell>
          <cell r="M25">
            <v>8104.1</v>
          </cell>
          <cell r="Q25">
            <v>16500</v>
          </cell>
        </row>
        <row r="26">
          <cell r="G26">
            <v>512.29999999999995</v>
          </cell>
          <cell r="I26">
            <v>169</v>
          </cell>
          <cell r="K26">
            <v>726</v>
          </cell>
          <cell r="M26">
            <v>324.89999999999998</v>
          </cell>
          <cell r="Q26">
            <v>726</v>
          </cell>
        </row>
        <row r="27">
          <cell r="C27">
            <v>0</v>
          </cell>
          <cell r="E27">
            <v>0</v>
          </cell>
          <cell r="G27">
            <v>0</v>
          </cell>
          <cell r="M27">
            <v>0</v>
          </cell>
        </row>
        <row r="29">
          <cell r="C29">
            <v>728</v>
          </cell>
          <cell r="E29">
            <v>549</v>
          </cell>
          <cell r="I29">
            <v>169</v>
          </cell>
          <cell r="K29">
            <v>566</v>
          </cell>
          <cell r="M29">
            <v>324.89999999999998</v>
          </cell>
          <cell r="Q29">
            <v>566</v>
          </cell>
        </row>
        <row r="31">
          <cell r="C31">
            <v>0</v>
          </cell>
          <cell r="E31">
            <v>0</v>
          </cell>
          <cell r="G31">
            <v>0</v>
          </cell>
        </row>
        <row r="33">
          <cell r="I33">
            <v>61</v>
          </cell>
          <cell r="K33">
            <v>388.5</v>
          </cell>
          <cell r="M33">
            <v>27.6</v>
          </cell>
          <cell r="Q33">
            <v>100</v>
          </cell>
        </row>
        <row r="34">
          <cell r="C34">
            <v>195</v>
          </cell>
          <cell r="E34">
            <v>472</v>
          </cell>
          <cell r="I34">
            <v>0</v>
          </cell>
          <cell r="K34">
            <v>389</v>
          </cell>
          <cell r="Q34">
            <v>100</v>
          </cell>
        </row>
        <row r="35">
          <cell r="C35">
            <v>62</v>
          </cell>
          <cell r="E35">
            <v>81</v>
          </cell>
        </row>
        <row r="37">
          <cell r="I37">
            <v>0</v>
          </cell>
          <cell r="K37">
            <v>432</v>
          </cell>
          <cell r="M37">
            <v>132.6</v>
          </cell>
          <cell r="Q37">
            <v>432</v>
          </cell>
        </row>
        <row r="41">
          <cell r="I41">
            <v>0</v>
          </cell>
          <cell r="K41">
            <v>0</v>
          </cell>
          <cell r="Q41">
            <v>0</v>
          </cell>
        </row>
        <row r="43">
          <cell r="I43">
            <v>6</v>
          </cell>
          <cell r="K43">
            <v>0</v>
          </cell>
          <cell r="M43">
            <v>0</v>
          </cell>
          <cell r="Q43">
            <v>0</v>
          </cell>
        </row>
        <row r="46">
          <cell r="K46">
            <v>13927</v>
          </cell>
          <cell r="M46">
            <v>8782.7999999999993</v>
          </cell>
        </row>
        <row r="48">
          <cell r="K48">
            <v>3523.6</v>
          </cell>
          <cell r="M48">
            <v>1762.2</v>
          </cell>
        </row>
        <row r="49">
          <cell r="I49">
            <v>0</v>
          </cell>
        </row>
        <row r="50">
          <cell r="I50">
            <v>1250</v>
          </cell>
          <cell r="K50">
            <v>805.2</v>
          </cell>
          <cell r="M50">
            <v>358.7</v>
          </cell>
        </row>
        <row r="51">
          <cell r="I51">
            <v>6160</v>
          </cell>
          <cell r="K51">
            <v>3012</v>
          </cell>
          <cell r="M51">
            <v>1003.2</v>
          </cell>
        </row>
        <row r="52">
          <cell r="I52">
            <v>1262</v>
          </cell>
          <cell r="K52">
            <v>4028</v>
          </cell>
          <cell r="M52">
            <v>751</v>
          </cell>
          <cell r="Q52">
            <v>4028</v>
          </cell>
        </row>
        <row r="53">
          <cell r="I53">
            <v>106</v>
          </cell>
          <cell r="K53">
            <v>263</v>
          </cell>
          <cell r="M53">
            <v>104.4</v>
          </cell>
        </row>
        <row r="54">
          <cell r="I5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5"/>
  <sheetViews>
    <sheetView tabSelected="1" workbookViewId="0">
      <selection activeCell="AE49" sqref="AE49"/>
    </sheetView>
  </sheetViews>
  <sheetFormatPr defaultRowHeight="15"/>
  <cols>
    <col min="2" max="2" width="18.28515625" customWidth="1"/>
    <col min="3" max="8" width="0" hidden="1" customWidth="1"/>
    <col min="11" max="14" width="0" hidden="1" customWidth="1"/>
    <col min="17" max="26" width="0" hidden="1" customWidth="1"/>
  </cols>
  <sheetData>
    <row r="1" spans="1:28">
      <c r="A1" s="3" t="s">
        <v>65</v>
      </c>
      <c r="B1" s="3"/>
      <c r="C1" s="3"/>
      <c r="D1" s="3"/>
      <c r="E1" s="3"/>
      <c r="F1" s="3"/>
      <c r="G1" s="3"/>
      <c r="H1" s="3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idden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 hidden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28" hidden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</row>
    <row r="6" spans="1:28">
      <c r="A6" s="4" t="s">
        <v>0</v>
      </c>
      <c r="B6" s="4"/>
      <c r="C6" s="4" t="s">
        <v>1</v>
      </c>
      <c r="D6" s="4"/>
      <c r="E6" s="4" t="s">
        <v>2</v>
      </c>
      <c r="F6" s="4"/>
      <c r="G6" s="29" t="s">
        <v>63</v>
      </c>
      <c r="H6" s="30"/>
      <c r="I6" s="30"/>
      <c r="J6" s="30"/>
      <c r="K6" s="30"/>
      <c r="L6" s="31"/>
      <c r="M6" s="5" t="s">
        <v>64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>
      <c r="A7" s="4"/>
      <c r="B7" s="4"/>
      <c r="C7" s="2" t="s">
        <v>3</v>
      </c>
      <c r="D7" s="2"/>
      <c r="E7" s="2" t="s">
        <v>3</v>
      </c>
      <c r="F7" s="2"/>
      <c r="G7" s="2" t="s">
        <v>4</v>
      </c>
      <c r="H7" s="2"/>
      <c r="I7" s="2"/>
      <c r="J7" s="2"/>
      <c r="K7" s="2"/>
      <c r="L7" s="2"/>
      <c r="M7" s="2" t="s">
        <v>5</v>
      </c>
      <c r="N7" s="2"/>
      <c r="O7" s="2"/>
      <c r="P7" s="2"/>
      <c r="Q7" s="2"/>
      <c r="R7" s="2"/>
      <c r="S7" s="2"/>
      <c r="T7" s="2"/>
      <c r="U7" s="2"/>
      <c r="V7" s="2"/>
      <c r="W7" s="6" t="s">
        <v>6</v>
      </c>
      <c r="X7" s="6"/>
      <c r="Y7" s="7" t="s">
        <v>7</v>
      </c>
      <c r="Z7" s="7"/>
      <c r="AA7" s="7" t="s">
        <v>8</v>
      </c>
      <c r="AB7" s="7"/>
    </row>
    <row r="8" spans="1:28" ht="51" customHeight="1">
      <c r="A8" s="4"/>
      <c r="B8" s="4"/>
      <c r="C8" s="2"/>
      <c r="D8" s="2"/>
      <c r="E8" s="2"/>
      <c r="F8" s="2"/>
      <c r="G8" s="2"/>
      <c r="H8" s="2"/>
      <c r="I8" s="8" t="s">
        <v>9</v>
      </c>
      <c r="J8" s="8"/>
      <c r="K8" s="2" t="s">
        <v>10</v>
      </c>
      <c r="L8" s="2"/>
      <c r="M8" s="2"/>
      <c r="N8" s="2"/>
      <c r="O8" s="8" t="s">
        <v>11</v>
      </c>
      <c r="P8" s="8"/>
      <c r="Q8" s="1" t="s">
        <v>8</v>
      </c>
      <c r="R8" s="1"/>
      <c r="S8" s="2" t="s">
        <v>12</v>
      </c>
      <c r="T8" s="2"/>
      <c r="U8" s="9" t="s">
        <v>13</v>
      </c>
      <c r="V8" s="9"/>
      <c r="W8" s="6"/>
      <c r="X8" s="6"/>
      <c r="Y8" s="7"/>
      <c r="Z8" s="7"/>
      <c r="AA8" s="7"/>
      <c r="AB8" s="7"/>
    </row>
    <row r="9" spans="1:28" ht="67.5">
      <c r="A9" s="4"/>
      <c r="B9" s="4"/>
      <c r="C9" s="10" t="s">
        <v>14</v>
      </c>
      <c r="D9" s="10" t="s">
        <v>15</v>
      </c>
      <c r="E9" s="10" t="s">
        <v>14</v>
      </c>
      <c r="F9" s="10" t="s">
        <v>15</v>
      </c>
      <c r="G9" s="10" t="s">
        <v>14</v>
      </c>
      <c r="H9" s="10" t="s">
        <v>15</v>
      </c>
      <c r="I9" s="10" t="s">
        <v>14</v>
      </c>
      <c r="J9" s="10" t="s">
        <v>15</v>
      </c>
      <c r="K9" s="10" t="s">
        <v>16</v>
      </c>
      <c r="L9" s="10" t="s">
        <v>17</v>
      </c>
      <c r="M9" s="10" t="s">
        <v>14</v>
      </c>
      <c r="N9" s="10" t="s">
        <v>15</v>
      </c>
      <c r="O9" s="10" t="s">
        <v>14</v>
      </c>
      <c r="P9" s="10" t="s">
        <v>15</v>
      </c>
      <c r="Q9" s="10" t="s">
        <v>14</v>
      </c>
      <c r="R9" s="10" t="s">
        <v>15</v>
      </c>
      <c r="S9" s="10" t="s">
        <v>18</v>
      </c>
      <c r="T9" s="10" t="s">
        <v>17</v>
      </c>
      <c r="U9" s="10" t="s">
        <v>18</v>
      </c>
      <c r="V9" s="10" t="s">
        <v>17</v>
      </c>
      <c r="W9" s="10" t="s">
        <v>14</v>
      </c>
      <c r="X9" s="10" t="s">
        <v>15</v>
      </c>
      <c r="Y9" s="10" t="s">
        <v>14</v>
      </c>
      <c r="Z9" s="10" t="s">
        <v>15</v>
      </c>
      <c r="AA9" s="10" t="s">
        <v>14</v>
      </c>
      <c r="AB9" s="10" t="s">
        <v>15</v>
      </c>
    </row>
    <row r="10" spans="1:28">
      <c r="A10" s="11" t="s">
        <v>19</v>
      </c>
      <c r="B10" s="12"/>
      <c r="C10" s="13">
        <f>C12+C42</f>
        <v>805772</v>
      </c>
      <c r="D10" s="13">
        <f>D12+D42</f>
        <v>751158</v>
      </c>
      <c r="E10" s="13">
        <f>E12+E42</f>
        <v>719553.94900000002</v>
      </c>
      <c r="F10" s="13">
        <f t="shared" ref="F10:G10" si="0">F12+F42</f>
        <v>665232.59293000004</v>
      </c>
      <c r="G10" s="13">
        <f t="shared" si="0"/>
        <v>780462.9</v>
      </c>
      <c r="H10" s="13">
        <f>H12+H42-1</f>
        <v>729009.49217999994</v>
      </c>
      <c r="I10" s="13">
        <f>I12+I42+1</f>
        <v>371705.7</v>
      </c>
      <c r="J10" s="13">
        <f>J12+J42-1</f>
        <v>356927.1</v>
      </c>
      <c r="K10" s="13">
        <f>K12+K42</f>
        <v>0</v>
      </c>
      <c r="L10" s="13">
        <f t="shared" ref="L10" si="1">L12+L42</f>
        <v>0</v>
      </c>
      <c r="M10" s="13">
        <f>M12+M42</f>
        <v>867524.8</v>
      </c>
      <c r="N10" s="13">
        <f t="shared" ref="N10" si="2">N12+N42</f>
        <v>812339.19999999995</v>
      </c>
      <c r="O10" s="13">
        <f>O12+O42</f>
        <v>351084.79999999999</v>
      </c>
      <c r="P10" s="13">
        <f>[1]район!M11</f>
        <v>333063.3</v>
      </c>
      <c r="Q10" s="14">
        <f t="shared" ref="Q10:R37" si="3">IF(I10=0,1,O10/I10)</f>
        <v>0.94452358411506732</v>
      </c>
      <c r="R10" s="14">
        <f t="shared" si="3"/>
        <v>0.93314096912226618</v>
      </c>
      <c r="S10" s="13" t="e">
        <f>S12+S42</f>
        <v>#REF!</v>
      </c>
      <c r="T10" s="13" t="e">
        <f t="shared" ref="T10" si="4">T12+T42</f>
        <v>#REF!</v>
      </c>
      <c r="U10" s="13" t="e">
        <f>U12+U42</f>
        <v>#REF!</v>
      </c>
      <c r="V10" s="13" t="e">
        <f t="shared" ref="V10" si="5">V12+V42</f>
        <v>#REF!</v>
      </c>
      <c r="W10" s="13">
        <f>W12+W42</f>
        <v>859688</v>
      </c>
      <c r="X10" s="13">
        <f t="shared" ref="X10" si="6">X12+X42</f>
        <v>806339.5</v>
      </c>
      <c r="Y10" s="14">
        <f>IF($M10=0,1,W10/$M10)</f>
        <v>0.99096648303310753</v>
      </c>
      <c r="Z10" s="14">
        <f>IF($N10=0,1,X10/$N10)</f>
        <v>0.99261429215775876</v>
      </c>
      <c r="AA10" s="14">
        <f>O10/I10*100%</f>
        <v>0.94452358411506732</v>
      </c>
      <c r="AB10" s="14">
        <f>P10/J10*100%</f>
        <v>0.93314096912226618</v>
      </c>
    </row>
    <row r="11" spans="1:28">
      <c r="A11" s="11" t="s">
        <v>20</v>
      </c>
      <c r="B11" s="34"/>
      <c r="C11" s="13">
        <f>C12+C43</f>
        <v>367361</v>
      </c>
      <c r="D11" s="13">
        <f t="shared" ref="D11" si="7">D12+D43</f>
        <v>307364</v>
      </c>
      <c r="E11" s="13">
        <f>E12+E43</f>
        <v>375598.94900000002</v>
      </c>
      <c r="F11" s="13">
        <f t="shared" ref="F11:N11" si="8">F12+F43</f>
        <v>333012.34899999999</v>
      </c>
      <c r="G11" s="13">
        <f t="shared" si="8"/>
        <v>346660.9</v>
      </c>
      <c r="H11" s="13">
        <f>H12+H43-1</f>
        <v>307373.94199999998</v>
      </c>
      <c r="I11" s="13">
        <f>I12+I43+1</f>
        <v>181478.2</v>
      </c>
      <c r="J11" s="13">
        <f>J12+J43-1</f>
        <v>167422.1</v>
      </c>
      <c r="K11" s="13">
        <f t="shared" si="8"/>
        <v>0</v>
      </c>
      <c r="L11" s="13">
        <f t="shared" si="8"/>
        <v>0</v>
      </c>
      <c r="M11" s="13">
        <f t="shared" si="8"/>
        <v>344736.1</v>
      </c>
      <c r="N11" s="13">
        <f t="shared" si="8"/>
        <v>296930.2</v>
      </c>
      <c r="O11" s="13">
        <f>O12+O43</f>
        <v>159889.70000000001</v>
      </c>
      <c r="P11" s="13">
        <f>[1]район!M12</f>
        <v>142864.79999999999</v>
      </c>
      <c r="Q11" s="14">
        <f>IF(I11=0,1,O11/I11)</f>
        <v>0.88104080820726682</v>
      </c>
      <c r="R11" s="14">
        <f t="shared" si="3"/>
        <v>0.85332103706738827</v>
      </c>
      <c r="S11" s="13">
        <f>S13+S44</f>
        <v>0</v>
      </c>
      <c r="T11" s="13">
        <f>T13+T44</f>
        <v>0</v>
      </c>
      <c r="U11" s="13">
        <f>U13+U44</f>
        <v>0</v>
      </c>
      <c r="V11" s="13">
        <f>V13+V44</f>
        <v>0</v>
      </c>
      <c r="W11" s="13">
        <f t="shared" ref="W11:X11" si="9">W12+W43</f>
        <v>336899</v>
      </c>
      <c r="X11" s="13">
        <f t="shared" si="9"/>
        <v>290780.5</v>
      </c>
      <c r="Y11" s="14">
        <f>IF($M11=0,1,W11/$M11)</f>
        <v>0.97726637854289133</v>
      </c>
      <c r="Z11" s="14">
        <f t="shared" ref="Z11:Z52" si="10">IF($N11=0,1,X11/$N11)</f>
        <v>0.97928907197718518</v>
      </c>
      <c r="AA11" s="14">
        <f t="shared" ref="AA11:AA52" si="11">O11/I11*100%</f>
        <v>0.88104080820726682</v>
      </c>
      <c r="AB11" s="14">
        <f t="shared" ref="AB11:AB52" si="12">P11/J11*100%</f>
        <v>0.85332103706738827</v>
      </c>
    </row>
    <row r="12" spans="1:28">
      <c r="A12" s="15" t="s">
        <v>21</v>
      </c>
      <c r="B12" s="16"/>
      <c r="C12" s="17">
        <f t="shared" ref="C12" si="13">C13+C15+C16+C17+C18+C21+C22+C23+C24+C30+C31+C35+C39+C41+C36</f>
        <v>156464</v>
      </c>
      <c r="D12" s="17">
        <f t="shared" ref="D12:F12" si="14">D13+D15+D16+D21+D22+D23+D24+D30+D31+D35+D39+D41+D36</f>
        <v>110312</v>
      </c>
      <c r="E12" s="17">
        <f>E13+E15+E16+E17+E18+E21+E22+E23+E24+E30+E31+E35+E39+E41+E36-1</f>
        <v>173410</v>
      </c>
      <c r="F12" s="17">
        <f t="shared" si="14"/>
        <v>125765</v>
      </c>
      <c r="G12" s="17">
        <f t="shared" ref="G12" si="15">G13+G15+G16+G17+G18+G21+G22+G23+G24+G30+G31+G35+G39+G41+G36</f>
        <v>155769.9</v>
      </c>
      <c r="H12" s="17">
        <f t="shared" ref="H12" si="16">H13+H15+H16+H21+H22+H23+H24+H30+H31+H35+H39+H41+H36</f>
        <v>107625.64200000001</v>
      </c>
      <c r="I12" s="17">
        <f>I13+I15+I16+I17+I18+I21+I22+I23+I24+I30+I31+I35+I39+I41+I36+1</f>
        <v>71198.200000000012</v>
      </c>
      <c r="J12" s="17">
        <f t="shared" ref="J12" si="17">J13+J15+J16+J21+J22+J23+J24+J30+J31+J35+J39+J41+J36</f>
        <v>50767.1</v>
      </c>
      <c r="K12" s="17">
        <f t="shared" ref="K12" si="18">K13+K15+K16+K17+K18+K21+K22+K23+K24+K30+K31+K35+K39+K41+K36</f>
        <v>0</v>
      </c>
      <c r="L12" s="17">
        <f t="shared" ref="L12" si="19">L13+L15+L16+L21+L22+L23+L24+L30+L31+L35+L39+L41+L36</f>
        <v>0</v>
      </c>
      <c r="M12" s="17">
        <f t="shared" ref="M12" si="20">M13+M15+M16+M17+M18+M21+M22+M23+M24+M30+M31+M35+M39+M41+M36</f>
        <v>175420.49999999997</v>
      </c>
      <c r="N12" s="17">
        <f t="shared" ref="N12" si="21">N13+N15+N16+N21+N22+N23+N24+N30+N31+N35+N39+N41+N36</f>
        <v>119059.5</v>
      </c>
      <c r="O12" s="17">
        <f>O13+O15+O16+O17+O18+O21+O22+O23+O24+O30+O31+O35+O39+O41+O36+1</f>
        <v>75587.900000000023</v>
      </c>
      <c r="P12" s="13">
        <f>[1]район!M13</f>
        <v>52975</v>
      </c>
      <c r="Q12" s="14">
        <f t="shared" si="3"/>
        <v>1.0616546485725764</v>
      </c>
      <c r="R12" s="14">
        <f t="shared" si="3"/>
        <v>1.0434907646881544</v>
      </c>
      <c r="S12" s="17">
        <f t="shared" ref="S12" si="22">S13+S15+S16+S17+S18+S21+S22+S23+S24+S30+S31+S35+S39+S41+S36</f>
        <v>0</v>
      </c>
      <c r="T12" s="17">
        <f t="shared" ref="T12" si="23">T13+T15+T16+T21+T22+T23+T24+T30+T31+T35+T39+T41+T36</f>
        <v>0</v>
      </c>
      <c r="U12" s="17">
        <f t="shared" ref="U12" si="24">U13+U15+U16+U17+U18+U21+U22+U23+U24+U30+U31+U35+U39+U41+U36</f>
        <v>0</v>
      </c>
      <c r="V12" s="17">
        <f t="shared" ref="V12" si="25">V13+V15+V16+V21+V22+V23+V24+V30+V31+V35+V39+V41+V36</f>
        <v>0</v>
      </c>
      <c r="W12" s="17">
        <f t="shared" ref="W12" si="26">W13+W15+W16+W17+W18+W21+W22+W23+W24+W30+W31+W35+W39+W41+W36</f>
        <v>167583</v>
      </c>
      <c r="X12" s="17">
        <f t="shared" ref="X12" si="27">X13+X15+X16+X21+X22+X23+X24+X30+X31+X35+X39+X41+X36</f>
        <v>112909.5</v>
      </c>
      <c r="Y12" s="14">
        <f>IF($M12=0,1,W12/$M12)</f>
        <v>0.95532164142731335</v>
      </c>
      <c r="Z12" s="14">
        <f t="shared" si="10"/>
        <v>0.9483451551535157</v>
      </c>
      <c r="AA12" s="14">
        <f t="shared" si="11"/>
        <v>1.0616546485725764</v>
      </c>
      <c r="AB12" s="14">
        <f t="shared" si="12"/>
        <v>1.0434907646881544</v>
      </c>
    </row>
    <row r="13" spans="1:28">
      <c r="A13" s="18" t="s">
        <v>22</v>
      </c>
      <c r="B13" s="19"/>
      <c r="C13" s="20">
        <v>70781</v>
      </c>
      <c r="D13" s="20">
        <f>[1]район!C14</f>
        <v>54269</v>
      </c>
      <c r="E13" s="20">
        <v>75849</v>
      </c>
      <c r="F13" s="20">
        <f>[1]район!F14</f>
        <v>61320</v>
      </c>
      <c r="G13" s="20">
        <v>78472</v>
      </c>
      <c r="H13" s="20">
        <f>[1]район!G14</f>
        <v>63654</v>
      </c>
      <c r="I13" s="20">
        <f>[1]район!I14+[1]город!I14+[1]поселения!I15-0.5</f>
        <v>35768.5</v>
      </c>
      <c r="J13" s="20">
        <f>[1]район!I14</f>
        <v>29050</v>
      </c>
      <c r="K13" s="20"/>
      <c r="L13" s="20"/>
      <c r="M13" s="20">
        <f>[1]район!K14+[1]город!K14+[1]поселения!K15</f>
        <v>88447.8</v>
      </c>
      <c r="N13" s="20">
        <f>[1]район!K14</f>
        <v>68191.8</v>
      </c>
      <c r="O13" s="20">
        <f>[1]город!M14+[1]поселения!M15+[1]район!M14</f>
        <v>38975.599999999999</v>
      </c>
      <c r="P13" s="13">
        <f>[1]район!M14</f>
        <v>31504</v>
      </c>
      <c r="Q13" s="21">
        <f t="shared" si="3"/>
        <v>1.0896626920334931</v>
      </c>
      <c r="R13" s="21">
        <f t="shared" si="3"/>
        <v>1.0844750430292598</v>
      </c>
      <c r="S13" s="20">
        <f>'[1]бюджет округа (района)'!BH11+'[1]бюджеты поселений'!BH11</f>
        <v>0</v>
      </c>
      <c r="T13" s="20">
        <f>'[1]бюджет округа (района)'!BH11</f>
        <v>0</v>
      </c>
      <c r="U13" s="20">
        <f>'[1]бюджет округа (района)'!BI11+'[1]бюджеты поселений'!BI11</f>
        <v>0</v>
      </c>
      <c r="V13" s="20">
        <f>'[1]бюджет округа (района)'!BI11</f>
        <v>0</v>
      </c>
      <c r="W13" s="20">
        <f>[1]район!Q14+[1]город!Q14+[1]поселения!Q15</f>
        <v>88448</v>
      </c>
      <c r="X13" s="20">
        <f>[1]район!Q14</f>
        <v>68192</v>
      </c>
      <c r="Y13" s="21">
        <f t="shared" ref="Y13:Y52" si="28">IF($M13=0,1,W13/$M13)</f>
        <v>1.0000022612207426</v>
      </c>
      <c r="Z13" s="21">
        <f t="shared" si="10"/>
        <v>1.0000029329039561</v>
      </c>
      <c r="AA13" s="14">
        <f t="shared" si="11"/>
        <v>1.0896626920334931</v>
      </c>
      <c r="AB13" s="14">
        <f t="shared" si="12"/>
        <v>1.0844750430292598</v>
      </c>
    </row>
    <row r="14" spans="1:28">
      <c r="A14" s="18" t="s">
        <v>23</v>
      </c>
      <c r="B14" s="35"/>
      <c r="C14" s="20">
        <v>0</v>
      </c>
      <c r="D14" s="20"/>
      <c r="E14" s="20"/>
      <c r="F14" s="20"/>
      <c r="G14" s="20"/>
      <c r="H14" s="20"/>
      <c r="I14" s="20"/>
      <c r="J14" s="20"/>
      <c r="K14" s="20"/>
      <c r="L14" s="20"/>
      <c r="M14" s="22"/>
      <c r="N14" s="20"/>
      <c r="O14" s="20"/>
      <c r="P14" s="13"/>
      <c r="Q14" s="21">
        <f t="shared" si="3"/>
        <v>1</v>
      </c>
      <c r="R14" s="21">
        <f t="shared" si="3"/>
        <v>1</v>
      </c>
      <c r="S14" s="22">
        <f>S13*$B$14/(43+$B$14)</f>
        <v>0</v>
      </c>
      <c r="T14" s="20">
        <f>S14</f>
        <v>0</v>
      </c>
      <c r="U14" s="22">
        <f>U13*$B$14/(43+$B$14)</f>
        <v>0</v>
      </c>
      <c r="V14" s="20">
        <f>U14</f>
        <v>0</v>
      </c>
      <c r="W14" s="20"/>
      <c r="X14" s="20">
        <f>[1]район!Q15</f>
        <v>0</v>
      </c>
      <c r="Y14" s="21">
        <f t="shared" si="28"/>
        <v>1</v>
      </c>
      <c r="Z14" s="21">
        <f t="shared" si="10"/>
        <v>1</v>
      </c>
      <c r="AA14" s="14">
        <v>0</v>
      </c>
      <c r="AB14" s="14">
        <v>0</v>
      </c>
    </row>
    <row r="15" spans="1:28">
      <c r="A15" s="18" t="s">
        <v>24</v>
      </c>
      <c r="B15" s="19"/>
      <c r="C15" s="20">
        <v>11402</v>
      </c>
      <c r="D15" s="20">
        <f>[1]район!C16</f>
        <v>11402</v>
      </c>
      <c r="E15" s="20">
        <v>11212</v>
      </c>
      <c r="F15" s="20">
        <f>[1]район!F16</f>
        <v>11212</v>
      </c>
      <c r="G15" s="20">
        <f>H15</f>
        <v>10522</v>
      </c>
      <c r="H15" s="20">
        <f>[1]район!G16</f>
        <v>10522</v>
      </c>
      <c r="I15" s="20">
        <f>[1]район!I16+[1]город!I16+[1]поселения!I17-0.5</f>
        <v>5336.5</v>
      </c>
      <c r="J15" s="20">
        <f>[1]район!I16</f>
        <v>5337</v>
      </c>
      <c r="K15" s="20"/>
      <c r="L15" s="20"/>
      <c r="M15" s="20">
        <f>[1]район!K16+[1]город!K16+[1]поселения!K17</f>
        <v>2757</v>
      </c>
      <c r="N15" s="20">
        <f>[1]район!K16</f>
        <v>2757</v>
      </c>
      <c r="O15" s="20">
        <f>[1]район!M16+[1]город!M16+[1]поселения!M17</f>
        <v>2888</v>
      </c>
      <c r="P15" s="13">
        <f>[1]район!M16</f>
        <v>2888</v>
      </c>
      <c r="Q15" s="21">
        <f t="shared" si="3"/>
        <v>0.54117867516162277</v>
      </c>
      <c r="R15" s="21">
        <f t="shared" si="3"/>
        <v>0.54112797451751915</v>
      </c>
      <c r="S15" s="20">
        <f>'[1]бюджет округа (района)'!BH13+'[1]бюджеты поселений'!BH13</f>
        <v>0</v>
      </c>
      <c r="T15" s="20">
        <f>'[1]бюджет округа (района)'!BH13</f>
        <v>0</v>
      </c>
      <c r="U15" s="20">
        <f>'[1]бюджет округа (района)'!BI13+'[1]бюджеты поселений'!BI13</f>
        <v>0</v>
      </c>
      <c r="V15" s="20">
        <f>'[1]бюджет округа (района)'!BI13</f>
        <v>0</v>
      </c>
      <c r="W15" s="20">
        <f>X15+[1]город!Q16+[1]поселения!Q17</f>
        <v>2900</v>
      </c>
      <c r="X15" s="20">
        <f>[1]район!Q16</f>
        <v>2900</v>
      </c>
      <c r="Y15" s="21">
        <f t="shared" si="28"/>
        <v>1.0518679724338049</v>
      </c>
      <c r="Z15" s="21">
        <f t="shared" si="10"/>
        <v>1.0518679724338049</v>
      </c>
      <c r="AA15" s="14">
        <f t="shared" si="11"/>
        <v>0.54117867516162277</v>
      </c>
      <c r="AB15" s="14">
        <f t="shared" si="12"/>
        <v>0.54112797451751915</v>
      </c>
    </row>
    <row r="16" spans="1:28">
      <c r="A16" s="18" t="s">
        <v>25</v>
      </c>
      <c r="B16" s="19"/>
      <c r="C16" s="20">
        <v>0</v>
      </c>
      <c r="D16" s="20">
        <f>[1]район!C17</f>
        <v>0</v>
      </c>
      <c r="E16" s="20"/>
      <c r="F16" s="20">
        <f>[1]район!F17</f>
        <v>0</v>
      </c>
      <c r="G16" s="20"/>
      <c r="H16" s="20">
        <f>[1]район!G17</f>
        <v>0.14199999999999999</v>
      </c>
      <c r="I16" s="20">
        <f>[1]район!I17+[1]город!I17+[1]поселения!I18</f>
        <v>0.1</v>
      </c>
      <c r="J16" s="20">
        <f>[1]район!I17</f>
        <v>0.1</v>
      </c>
      <c r="K16" s="20"/>
      <c r="L16" s="20"/>
      <c r="M16" s="20">
        <f>[1]район!K17+[1]город!K17+[1]поселения!K18</f>
        <v>0</v>
      </c>
      <c r="N16" s="20">
        <f>[1]район!K17</f>
        <v>0</v>
      </c>
      <c r="O16" s="20">
        <f>[1]район!M17+[1]город!M17+[1]поселения!M18</f>
        <v>0</v>
      </c>
      <c r="P16" s="13">
        <f>[1]район!M17</f>
        <v>0</v>
      </c>
      <c r="Q16" s="21">
        <f t="shared" si="3"/>
        <v>0</v>
      </c>
      <c r="R16" s="21">
        <f t="shared" si="3"/>
        <v>0</v>
      </c>
      <c r="S16" s="20">
        <f>'[1]бюджет округа (района)'!BH14+'[1]бюджеты поселений'!BH14</f>
        <v>0</v>
      </c>
      <c r="T16" s="20">
        <f>'[1]бюджет округа (района)'!BH14</f>
        <v>0</v>
      </c>
      <c r="U16" s="20">
        <f>'[1]бюджет округа (района)'!BI14+'[1]бюджеты поселений'!BI14</f>
        <v>0</v>
      </c>
      <c r="V16" s="20">
        <f>'[1]бюджет округа (района)'!BI14</f>
        <v>0</v>
      </c>
      <c r="W16" s="20">
        <f>X16+[1]город!Q17+[1]поселения!Q18</f>
        <v>0</v>
      </c>
      <c r="X16" s="20">
        <f>[1]район!Q17</f>
        <v>0</v>
      </c>
      <c r="Y16" s="21">
        <f t="shared" si="28"/>
        <v>1</v>
      </c>
      <c r="Z16" s="21">
        <f t="shared" si="10"/>
        <v>1</v>
      </c>
      <c r="AA16" s="14">
        <f t="shared" si="11"/>
        <v>0</v>
      </c>
      <c r="AB16" s="14">
        <f t="shared" si="12"/>
        <v>0</v>
      </c>
    </row>
    <row r="17" spans="1:28">
      <c r="A17" s="18" t="s">
        <v>26</v>
      </c>
      <c r="B17" s="19"/>
      <c r="C17" s="20">
        <v>1158</v>
      </c>
      <c r="D17" s="20">
        <f>[1]район!C18</f>
        <v>0</v>
      </c>
      <c r="E17" s="20">
        <v>2563</v>
      </c>
      <c r="F17" s="20">
        <f>[1]район!F18</f>
        <v>0</v>
      </c>
      <c r="G17" s="20">
        <v>3829</v>
      </c>
      <c r="H17" s="20">
        <f>[1]район!G18</f>
        <v>0</v>
      </c>
      <c r="I17" s="20">
        <f>[1]район!I18+[1]город!I18+[1]поселения!I19</f>
        <v>-29</v>
      </c>
      <c r="J17" s="20">
        <f>[1]район!I18</f>
        <v>0</v>
      </c>
      <c r="K17" s="20"/>
      <c r="L17" s="20"/>
      <c r="M17" s="20">
        <f>[1]район!K18+[1]город!K18+[1]поселения!K19</f>
        <v>3745</v>
      </c>
      <c r="N17" s="20">
        <f>[1]район!K18</f>
        <v>0</v>
      </c>
      <c r="O17" s="20">
        <f>[1]район!M18+[1]город!M18+[1]поселения!M19</f>
        <v>199.2</v>
      </c>
      <c r="P17" s="13">
        <f>[1]район!M18</f>
        <v>0</v>
      </c>
      <c r="Q17" s="21">
        <f t="shared" si="3"/>
        <v>-6.8689655172413788</v>
      </c>
      <c r="R17" s="21">
        <f t="shared" si="3"/>
        <v>1</v>
      </c>
      <c r="S17" s="20">
        <f>'[1]бюджеты поселений'!BH15</f>
        <v>0</v>
      </c>
      <c r="T17" s="20" t="s">
        <v>27</v>
      </c>
      <c r="U17" s="20">
        <f>'[1]бюджеты поселений'!BI15</f>
        <v>0</v>
      </c>
      <c r="V17" s="20" t="s">
        <v>27</v>
      </c>
      <c r="W17" s="20">
        <f>X17+[1]город!Q18+[1]поселения!Q19</f>
        <v>3745</v>
      </c>
      <c r="X17" s="20">
        <f>[1]район!Q18</f>
        <v>0</v>
      </c>
      <c r="Y17" s="21">
        <f t="shared" si="28"/>
        <v>1</v>
      </c>
      <c r="Z17" s="21">
        <f t="shared" si="10"/>
        <v>1</v>
      </c>
      <c r="AA17" s="14">
        <f t="shared" si="11"/>
        <v>-6.8689655172413788</v>
      </c>
      <c r="AB17" s="14">
        <v>0</v>
      </c>
    </row>
    <row r="18" spans="1:28">
      <c r="A18" s="18" t="s">
        <v>28</v>
      </c>
      <c r="B18" s="19"/>
      <c r="C18" s="20">
        <v>7564</v>
      </c>
      <c r="D18" s="20">
        <f>[1]район!C19</f>
        <v>0</v>
      </c>
      <c r="E18" s="20">
        <v>6825</v>
      </c>
      <c r="F18" s="20">
        <f>[1]район!F19</f>
        <v>0</v>
      </c>
      <c r="G18" s="20">
        <v>4098</v>
      </c>
      <c r="H18" s="20">
        <f>[1]район!G19</f>
        <v>0</v>
      </c>
      <c r="I18" s="20">
        <f>[1]район!I19+[1]город!I19+[1]поселения!I20</f>
        <v>2202</v>
      </c>
      <c r="J18" s="20">
        <f>[1]район!I19</f>
        <v>0</v>
      </c>
      <c r="K18" s="20"/>
      <c r="L18" s="20"/>
      <c r="M18" s="20">
        <f>[1]район!K19+[1]город!K19+[1]поселения!K20</f>
        <v>3468</v>
      </c>
      <c r="N18" s="20">
        <f>[1]район!K19</f>
        <v>0</v>
      </c>
      <c r="O18" s="20">
        <f>[1]район!M19+[1]город!M19+[1]поселения!M20</f>
        <v>860</v>
      </c>
      <c r="P18" s="13">
        <f>[1]район!M19</f>
        <v>0</v>
      </c>
      <c r="Q18" s="21">
        <f t="shared" si="3"/>
        <v>0.39055404178019981</v>
      </c>
      <c r="R18" s="21">
        <f t="shared" si="3"/>
        <v>1</v>
      </c>
      <c r="S18" s="20">
        <f>'[1]бюджеты поселений'!BH16</f>
        <v>0</v>
      </c>
      <c r="T18" s="20" t="s">
        <v>27</v>
      </c>
      <c r="U18" s="20">
        <f>'[1]бюджеты поселений'!BI16</f>
        <v>0</v>
      </c>
      <c r="V18" s="20" t="s">
        <v>27</v>
      </c>
      <c r="W18" s="20">
        <f>X18+[1]город!Q19+[1]поселения!Q20</f>
        <v>3468</v>
      </c>
      <c r="X18" s="20">
        <f>[1]район!Q19</f>
        <v>0</v>
      </c>
      <c r="Y18" s="21">
        <f t="shared" si="28"/>
        <v>1</v>
      </c>
      <c r="Z18" s="21">
        <f t="shared" si="10"/>
        <v>1</v>
      </c>
      <c r="AA18" s="14">
        <f t="shared" si="11"/>
        <v>0.39055404178019981</v>
      </c>
      <c r="AB18" s="14">
        <v>0</v>
      </c>
    </row>
    <row r="19" spans="1:28">
      <c r="A19" s="23" t="s">
        <v>29</v>
      </c>
      <c r="B19" s="34"/>
      <c r="C19" s="20">
        <f>[1]район!C20+[1]город!C20+[1]поселения!C21</f>
        <v>6167.1</v>
      </c>
      <c r="D19" s="20">
        <f>[1]район!D20+[1]город!D20+[1]поселения!D21</f>
        <v>0</v>
      </c>
      <c r="E19" s="20">
        <f>[1]район!E20+[1]город!E20+[1]поселения!E21</f>
        <v>5103.6000000000004</v>
      </c>
      <c r="F19" s="20">
        <f>[1]район!F20+[1]город!F20+[1]поселения!F21</f>
        <v>0</v>
      </c>
      <c r="G19" s="20">
        <f>[1]город!G20+[1]поселения!G21</f>
        <v>2816.8</v>
      </c>
      <c r="H19" s="20">
        <f>[1]район!H20+[1]город!H20+[1]поселения!H21</f>
        <v>0</v>
      </c>
      <c r="I19" s="20">
        <f>[1]город!I20+[1]поселения!I21</f>
        <v>2083.6</v>
      </c>
      <c r="J19" s="20">
        <f>[1]город!J20+[1]поселения!J21</f>
        <v>0</v>
      </c>
      <c r="K19" s="20">
        <f>[1]город!K20+[1]поселения!K21</f>
        <v>2199</v>
      </c>
      <c r="L19" s="20">
        <f>[1]город!L20+[1]поселения!L21</f>
        <v>0</v>
      </c>
      <c r="M19" s="20">
        <f>[1]город!K20+[1]поселения!K21</f>
        <v>2199</v>
      </c>
      <c r="N19" s="20">
        <f>[1]город!N20+[1]поселения!N21</f>
        <v>0</v>
      </c>
      <c r="O19" s="20">
        <f>[1]город!M20+[1]поселения!M21</f>
        <v>767</v>
      </c>
      <c r="P19" s="20">
        <f>[1]город!BX20+[1]поселения!BX21</f>
        <v>0</v>
      </c>
      <c r="Q19" s="21">
        <f t="shared" si="3"/>
        <v>0.36811288155116145</v>
      </c>
      <c r="R19" s="21">
        <f t="shared" si="3"/>
        <v>1</v>
      </c>
      <c r="S19" s="20"/>
      <c r="T19" s="20"/>
      <c r="U19" s="20"/>
      <c r="V19" s="20"/>
      <c r="W19" s="20">
        <f>X19+[1]город!Q20+[1]поселения!Q21</f>
        <v>2199</v>
      </c>
      <c r="X19" s="20">
        <f>[1]район!Q20</f>
        <v>0</v>
      </c>
      <c r="Y19" s="21">
        <f t="shared" si="28"/>
        <v>1</v>
      </c>
      <c r="Z19" s="21">
        <f t="shared" si="10"/>
        <v>1</v>
      </c>
      <c r="AA19" s="14">
        <f t="shared" si="11"/>
        <v>0.36811288155116145</v>
      </c>
      <c r="AB19" s="14">
        <v>0</v>
      </c>
    </row>
    <row r="20" spans="1:28">
      <c r="A20" s="23" t="s">
        <v>30</v>
      </c>
      <c r="B20" s="34"/>
      <c r="C20" s="20">
        <f>[1]район!C21+[1]город!C21+[1]поселения!C22</f>
        <v>1396.9</v>
      </c>
      <c r="D20" s="20">
        <f>[1]район!D21+[1]город!D21+[1]поселения!D22</f>
        <v>0</v>
      </c>
      <c r="E20" s="20">
        <f>[1]район!E21+[1]город!E21+[1]поселения!E22</f>
        <v>1721.7</v>
      </c>
      <c r="F20" s="20">
        <f>[1]район!F21+[1]город!F21+[1]поселения!F22</f>
        <v>0</v>
      </c>
      <c r="G20" s="20">
        <f>[1]город!G21+[1]поселения!G22</f>
        <v>1283.7</v>
      </c>
      <c r="H20" s="20">
        <f>[1]район!H21+[1]город!H21+[1]поселения!H22</f>
        <v>0</v>
      </c>
      <c r="I20" s="20">
        <f>[1]город!I21+[1]поселения!I22</f>
        <v>118.30000000000001</v>
      </c>
      <c r="J20" s="20">
        <f>[1]район!AX21+[1]город!AX21+[1]поселения!AX22</f>
        <v>0</v>
      </c>
      <c r="K20" s="20">
        <f>[1]район!AY21+[1]город!AY21+[1]поселения!AY22</f>
        <v>0</v>
      </c>
      <c r="L20" s="20">
        <f>[1]район!AZ21+[1]город!AZ21+[1]поселения!AZ22</f>
        <v>0</v>
      </c>
      <c r="M20" s="20">
        <f>[1]город!K21+[1]поселения!K22</f>
        <v>1269</v>
      </c>
      <c r="N20" s="20">
        <f>[1]район!BB21+[1]город!BB21+[1]поселения!BB22</f>
        <v>0</v>
      </c>
      <c r="O20" s="20">
        <f>[1]город!M21+[1]поселения!M22</f>
        <v>92.9</v>
      </c>
      <c r="P20" s="20">
        <f>[1]район!DL21+[1]город!DL21+[1]поселения!DL22</f>
        <v>0</v>
      </c>
      <c r="Q20" s="21">
        <f t="shared" si="3"/>
        <v>0.78529163144547753</v>
      </c>
      <c r="R20" s="21">
        <f t="shared" si="3"/>
        <v>1</v>
      </c>
      <c r="S20" s="20"/>
      <c r="T20" s="20"/>
      <c r="U20" s="20"/>
      <c r="V20" s="20"/>
      <c r="W20" s="20">
        <f>X20+[1]город!Q21+[1]поселения!Q22</f>
        <v>1269</v>
      </c>
      <c r="X20" s="20">
        <f>[1]район!Q21</f>
        <v>0</v>
      </c>
      <c r="Y20" s="21">
        <f t="shared" si="28"/>
        <v>1</v>
      </c>
      <c r="Z20" s="21">
        <f t="shared" si="10"/>
        <v>1</v>
      </c>
      <c r="AA20" s="14">
        <f t="shared" si="11"/>
        <v>0.78529163144547753</v>
      </c>
      <c r="AB20" s="14">
        <v>0</v>
      </c>
    </row>
    <row r="21" spans="1:28">
      <c r="A21" s="18" t="s">
        <v>31</v>
      </c>
      <c r="B21" s="19"/>
      <c r="C21" s="20">
        <v>461</v>
      </c>
      <c r="D21" s="20">
        <f>[1]район!C22</f>
        <v>461</v>
      </c>
      <c r="E21" s="20">
        <v>392</v>
      </c>
      <c r="F21" s="20">
        <f>[1]район!F22</f>
        <v>392</v>
      </c>
      <c r="G21" s="20">
        <v>261</v>
      </c>
      <c r="H21" s="20">
        <f>[1]район!G22</f>
        <v>261</v>
      </c>
      <c r="I21" s="20">
        <f>[1]район!I22+[1]город!I22+[1]поселения!I23</f>
        <v>177</v>
      </c>
      <c r="J21" s="20">
        <f>[1]район!I22</f>
        <v>177</v>
      </c>
      <c r="K21" s="20"/>
      <c r="L21" s="20"/>
      <c r="M21" s="20">
        <f>[1]район!K22+[1]город!K22+[1]поселения!K23</f>
        <v>378</v>
      </c>
      <c r="N21" s="20">
        <f>[1]район!K22</f>
        <v>378</v>
      </c>
      <c r="O21" s="20">
        <f>[1]район!M22+[1]город!M22+[1]поселения!M23</f>
        <v>394.4</v>
      </c>
      <c r="P21" s="13">
        <f>[1]район!M22</f>
        <v>394.4</v>
      </c>
      <c r="Q21" s="21">
        <f t="shared" si="3"/>
        <v>2.2282485875706213</v>
      </c>
      <c r="R21" s="21">
        <f t="shared" si="3"/>
        <v>2.2282485875706213</v>
      </c>
      <c r="S21" s="20">
        <f>'[1]бюджет округа (района)'!BH17+'[1]бюджеты поселений'!BH17</f>
        <v>0</v>
      </c>
      <c r="T21" s="20">
        <f>'[1]бюджет округа (района)'!BH17</f>
        <v>0</v>
      </c>
      <c r="U21" s="20">
        <f>'[1]бюджет округа (района)'!BI17+'[1]бюджеты поселений'!BI17</f>
        <v>0</v>
      </c>
      <c r="V21" s="20">
        <f>'[1]бюджет округа (района)'!BI17</f>
        <v>0</v>
      </c>
      <c r="W21" s="20">
        <f>X21+[1]город!Q22+[1]поселения!Q23</f>
        <v>500</v>
      </c>
      <c r="X21" s="20">
        <f>[1]район!Q22</f>
        <v>500</v>
      </c>
      <c r="Y21" s="21">
        <f>IF($M21=0,1,W21/$M21)</f>
        <v>1.3227513227513228</v>
      </c>
      <c r="Z21" s="21">
        <f t="shared" si="10"/>
        <v>1.3227513227513228</v>
      </c>
      <c r="AA21" s="14">
        <f t="shared" si="11"/>
        <v>2.2282485875706213</v>
      </c>
      <c r="AB21" s="14">
        <f t="shared" si="12"/>
        <v>2.2282485875706213</v>
      </c>
    </row>
    <row r="22" spans="1:28">
      <c r="A22" s="18" t="s">
        <v>32</v>
      </c>
      <c r="B22" s="19"/>
      <c r="C22" s="20">
        <v>3507</v>
      </c>
      <c r="D22" s="20">
        <f>[1]район!C23</f>
        <v>3507</v>
      </c>
      <c r="E22" s="20">
        <v>2437</v>
      </c>
      <c r="F22" s="20">
        <f>[1]район!F23</f>
        <v>2437</v>
      </c>
      <c r="G22" s="20">
        <f>H22</f>
        <v>2747.9</v>
      </c>
      <c r="H22" s="20">
        <f>[1]район!G23</f>
        <v>2747.9</v>
      </c>
      <c r="I22" s="20">
        <f>[1]район!I23+[1]город!I23+[1]поселения!I24</f>
        <v>1040</v>
      </c>
      <c r="J22" s="20">
        <f>[1]район!I23</f>
        <v>1040</v>
      </c>
      <c r="K22" s="20"/>
      <c r="L22" s="20"/>
      <c r="M22" s="20">
        <f>[1]район!K23+[1]город!K23+[1]поселения!K24</f>
        <v>2800</v>
      </c>
      <c r="N22" s="20">
        <f>[1]район!K23</f>
        <v>2800</v>
      </c>
      <c r="O22" s="20">
        <f>[1]район!M23+[1]город!M23+[1]поселения!M24</f>
        <v>1141.9000000000001</v>
      </c>
      <c r="P22" s="13">
        <f>[1]район!M23</f>
        <v>1141.9000000000001</v>
      </c>
      <c r="Q22" s="21">
        <f t="shared" si="3"/>
        <v>1.0979807692307693</v>
      </c>
      <c r="R22" s="21">
        <f t="shared" si="3"/>
        <v>1.0979807692307693</v>
      </c>
      <c r="S22" s="20">
        <f>'[1]бюджет округа (района)'!BH18+'[1]бюджеты поселений'!BH18</f>
        <v>0</v>
      </c>
      <c r="T22" s="20">
        <f>'[1]бюджет округа (района)'!BH18</f>
        <v>0</v>
      </c>
      <c r="U22" s="20">
        <f>'[1]бюджет округа (района)'!BI18+'[1]бюджеты поселений'!BI18</f>
        <v>0</v>
      </c>
      <c r="V22" s="20">
        <f>'[1]бюджет округа (района)'!BI18</f>
        <v>0</v>
      </c>
      <c r="W22" s="20">
        <f>X22+[1]город!Q23+[1]поселения!Q24</f>
        <v>2800</v>
      </c>
      <c r="X22" s="20">
        <f>[1]район!Q23</f>
        <v>2800</v>
      </c>
      <c r="Y22" s="21">
        <f t="shared" si="28"/>
        <v>1</v>
      </c>
      <c r="Z22" s="21">
        <f t="shared" si="10"/>
        <v>1</v>
      </c>
      <c r="AA22" s="14">
        <f t="shared" si="11"/>
        <v>1.0979807692307693</v>
      </c>
      <c r="AB22" s="14">
        <f t="shared" si="12"/>
        <v>1.0979807692307693</v>
      </c>
    </row>
    <row r="23" spans="1:28">
      <c r="A23" s="18" t="s">
        <v>33</v>
      </c>
      <c r="B23" s="19"/>
      <c r="C23" s="20">
        <v>15881</v>
      </c>
      <c r="D23" s="20">
        <f>[1]район!C24</f>
        <v>0</v>
      </c>
      <c r="E23" s="20">
        <v>18160</v>
      </c>
      <c r="F23" s="20">
        <f>[1]район!F24</f>
        <v>0</v>
      </c>
      <c r="G23" s="20">
        <v>20132</v>
      </c>
      <c r="H23" s="20">
        <f>[1]район!G24</f>
        <v>0</v>
      </c>
      <c r="I23" s="20">
        <f>[1]район!I24+[1]город!I24+[1]поселения!I25</f>
        <v>9168</v>
      </c>
      <c r="J23" s="20">
        <f>[1]район!I24</f>
        <v>0</v>
      </c>
      <c r="K23" s="20"/>
      <c r="L23" s="20"/>
      <c r="M23" s="20">
        <f>[1]район!K24+[1]город!K24+[1]поселения!K25</f>
        <v>22262</v>
      </c>
      <c r="N23" s="20">
        <f>[1]район!K24</f>
        <v>0</v>
      </c>
      <c r="O23" s="20">
        <f>[1]район!M24+[1]город!M24+[1]поселения!M25</f>
        <v>10156.700000000001</v>
      </c>
      <c r="P23" s="13">
        <f>[1]район!M24</f>
        <v>0</v>
      </c>
      <c r="Q23" s="21">
        <f t="shared" si="3"/>
        <v>1.1078424956369983</v>
      </c>
      <c r="R23" s="21">
        <f t="shared" si="3"/>
        <v>1</v>
      </c>
      <c r="S23" s="20">
        <f>'[1]бюджет округа (района)'!BH19+'[1]бюджеты поселений'!BH19</f>
        <v>0</v>
      </c>
      <c r="T23" s="20">
        <f>'[1]бюджет округа (района)'!BH19</f>
        <v>0</v>
      </c>
      <c r="U23" s="20">
        <f>'[1]бюджет округа (района)'!BI19+'[1]бюджеты поселений'!BI19</f>
        <v>0</v>
      </c>
      <c r="V23" s="20">
        <f>'[1]бюджет округа (района)'!BI19</f>
        <v>0</v>
      </c>
      <c r="W23" s="20">
        <f>X23+[1]город!Q24+[1]поселения!Q25</f>
        <v>20864</v>
      </c>
      <c r="X23" s="20">
        <f>[1]район!Q24</f>
        <v>0</v>
      </c>
      <c r="Y23" s="21">
        <f t="shared" si="28"/>
        <v>0.93720240769023444</v>
      </c>
      <c r="Z23" s="21">
        <f t="shared" si="10"/>
        <v>1</v>
      </c>
      <c r="AA23" s="14">
        <f t="shared" si="11"/>
        <v>1.1078424956369983</v>
      </c>
      <c r="AB23" s="14">
        <v>0</v>
      </c>
    </row>
    <row r="24" spans="1:28">
      <c r="A24" s="18" t="s">
        <v>34</v>
      </c>
      <c r="B24" s="19"/>
      <c r="C24" s="20">
        <v>13444</v>
      </c>
      <c r="D24" s="20">
        <f>[1]район!C25</f>
        <v>9351</v>
      </c>
      <c r="E24" s="20">
        <v>13040</v>
      </c>
      <c r="F24" s="20">
        <f>[1]район!F25</f>
        <v>8925</v>
      </c>
      <c r="G24" s="20">
        <v>13891</v>
      </c>
      <c r="H24" s="20">
        <f>[1]район!G25</f>
        <v>9699</v>
      </c>
      <c r="I24" s="20">
        <f>[1]район!I25+[1]город!I25+[1]поселения!I26-144</f>
        <v>6567</v>
      </c>
      <c r="J24" s="20">
        <f>[1]район!I25</f>
        <v>4688</v>
      </c>
      <c r="K24" s="20"/>
      <c r="L24" s="20"/>
      <c r="M24" s="20">
        <f>[1]район!K25+[1]город!K25+[1]поселения!K26+1</f>
        <v>16526.5</v>
      </c>
      <c r="N24" s="20">
        <f>[1]район!K25</f>
        <v>11712.5</v>
      </c>
      <c r="O24" s="20">
        <f>[1]район!M25+[1]город!M25+[1]поселения!M26</f>
        <v>6015.4</v>
      </c>
      <c r="P24" s="13">
        <f>[1]район!M25</f>
        <v>3605.4</v>
      </c>
      <c r="Q24" s="21">
        <f t="shared" si="3"/>
        <v>0.91600426374295718</v>
      </c>
      <c r="R24" s="21">
        <f t="shared" si="3"/>
        <v>0.76906996587030718</v>
      </c>
      <c r="S24" s="20">
        <f>'[1]бюджет округа (района)'!BH20+'[1]бюджеты поселений'!BH20</f>
        <v>0</v>
      </c>
      <c r="T24" s="20">
        <f>'[1]бюджет округа (района)'!BH20</f>
        <v>0</v>
      </c>
      <c r="U24" s="20">
        <f>'[1]бюджет округа (района)'!BI20+'[1]бюджеты поселений'!BI20</f>
        <v>0</v>
      </c>
      <c r="V24" s="20">
        <f>'[1]бюджет округа (района)'!BI20</f>
        <v>0</v>
      </c>
      <c r="W24" s="20">
        <f>X24+[1]город!Q25+[1]поселения!Q26</f>
        <v>14573</v>
      </c>
      <c r="X24" s="20">
        <f>[1]район!Q25</f>
        <v>9760</v>
      </c>
      <c r="Y24" s="21">
        <f t="shared" si="28"/>
        <v>0.88179590354884574</v>
      </c>
      <c r="Z24" s="21">
        <f t="shared" si="10"/>
        <v>0.83329775880469581</v>
      </c>
      <c r="AA24" s="14">
        <f t="shared" si="11"/>
        <v>0.91600426374295718</v>
      </c>
      <c r="AB24" s="14">
        <f t="shared" si="12"/>
        <v>0.76906996587030718</v>
      </c>
    </row>
    <row r="25" spans="1:28">
      <c r="A25" s="23" t="s">
        <v>35</v>
      </c>
      <c r="B25" s="24"/>
      <c r="C25" s="20">
        <f>[1]район!C26+[1]город!C26+[1]поселения!C27</f>
        <v>4782.1000000000004</v>
      </c>
      <c r="D25" s="20">
        <f>[1]район!C26</f>
        <v>3774.9</v>
      </c>
      <c r="E25" s="20">
        <f>[1]район!E26+[1]город!E26+[1]поселения!E27</f>
        <v>5276.5</v>
      </c>
      <c r="F25" s="20">
        <f>[1]район!F26+[1]город!F26+[1]поселения!F27</f>
        <v>3956.8</v>
      </c>
      <c r="G25" s="20">
        <f>[1]район!G26+[1]город!G26+[1]поселения!G27</f>
        <v>6164.0999999999995</v>
      </c>
      <c r="H25" s="20">
        <f>[1]район!G26</f>
        <v>4405.3999999999996</v>
      </c>
      <c r="I25" s="20">
        <f>[1]район!I26+[1]город!I26</f>
        <v>3111.9</v>
      </c>
      <c r="J25" s="20">
        <f>[1]район!I26</f>
        <v>2183.3000000000002</v>
      </c>
      <c r="K25" s="20">
        <f>[1]район!AY26+[1]город!AY26+[1]поселения!AY27</f>
        <v>0</v>
      </c>
      <c r="L25" s="20">
        <f>[1]район!AZ26+[1]город!AZ26+[1]поселения!AZ27</f>
        <v>0</v>
      </c>
      <c r="M25" s="20">
        <f>[1]район!K26+[1]город!K26</f>
        <v>6600</v>
      </c>
      <c r="N25" s="20">
        <f>[1]район!K26</f>
        <v>5100</v>
      </c>
      <c r="O25" s="20">
        <f>[1]район!M26+[1]город!M26+[1]поселения!M27</f>
        <v>2954.2</v>
      </c>
      <c r="P25" s="13">
        <f>[1]район!M26</f>
        <v>1996.3</v>
      </c>
      <c r="Q25" s="21">
        <f t="shared" si="3"/>
        <v>0.94932356438188881</v>
      </c>
      <c r="R25" s="21">
        <f t="shared" si="3"/>
        <v>0.91434983740209763</v>
      </c>
      <c r="S25" s="20"/>
      <c r="T25" s="20"/>
      <c r="U25" s="20"/>
      <c r="V25" s="20"/>
      <c r="W25" s="20">
        <f>X25+[1]город!Q26+[1]поселения!Q27</f>
        <v>4000</v>
      </c>
      <c r="X25" s="20">
        <f>[1]район!Q26</f>
        <v>4000</v>
      </c>
      <c r="Y25" s="21">
        <f t="shared" si="28"/>
        <v>0.60606060606060608</v>
      </c>
      <c r="Z25" s="21">
        <f t="shared" si="10"/>
        <v>0.78431372549019607</v>
      </c>
      <c r="AA25" s="14">
        <f t="shared" si="11"/>
        <v>0.94932356438188881</v>
      </c>
      <c r="AB25" s="14">
        <f t="shared" si="12"/>
        <v>0.91434983740209763</v>
      </c>
    </row>
    <row r="26" spans="1:28">
      <c r="A26" s="23" t="s">
        <v>36</v>
      </c>
      <c r="B26" s="24"/>
      <c r="C26" s="20"/>
      <c r="D26" s="20">
        <f>[1]район!C27</f>
        <v>0</v>
      </c>
      <c r="E26" s="20"/>
      <c r="F26" s="20">
        <f>[1]район!F27+[1]город!F27+[1]поселения!F28</f>
        <v>0</v>
      </c>
      <c r="G26" s="20"/>
      <c r="H26" s="20">
        <f>[1]район!G27</f>
        <v>0</v>
      </c>
      <c r="I26" s="20"/>
      <c r="J26" s="20">
        <f>[1]район!I27</f>
        <v>0</v>
      </c>
      <c r="K26" s="20"/>
      <c r="L26" s="20"/>
      <c r="M26" s="20"/>
      <c r="N26" s="20">
        <f>[1]район!K27</f>
        <v>0</v>
      </c>
      <c r="O26" s="20"/>
      <c r="P26" s="13">
        <f>[1]район!M27</f>
        <v>0</v>
      </c>
      <c r="Q26" s="21">
        <f t="shared" si="3"/>
        <v>1</v>
      </c>
      <c r="R26" s="21">
        <f t="shared" si="3"/>
        <v>1</v>
      </c>
      <c r="S26" s="20"/>
      <c r="T26" s="20"/>
      <c r="U26" s="20"/>
      <c r="V26" s="20"/>
      <c r="W26" s="20">
        <f>X26+[1]город!Q27+[1]поселения!Q28</f>
        <v>0</v>
      </c>
      <c r="X26" s="20">
        <f>[1]район!Q27</f>
        <v>0</v>
      </c>
      <c r="Y26" s="21">
        <f t="shared" si="28"/>
        <v>1</v>
      </c>
      <c r="Z26" s="21">
        <f t="shared" si="10"/>
        <v>1</v>
      </c>
      <c r="AA26" s="14">
        <v>0</v>
      </c>
      <c r="AB26" s="14">
        <v>0</v>
      </c>
    </row>
    <row r="27" spans="1:28">
      <c r="A27" s="23" t="s">
        <v>37</v>
      </c>
      <c r="B27" s="24"/>
      <c r="C27" s="20">
        <f>[1]район!C28+[1]город!C28+[1]поселения!C29</f>
        <v>3176.6</v>
      </c>
      <c r="D27" s="20">
        <f>[1]район!C28</f>
        <v>1040</v>
      </c>
      <c r="E27" s="20">
        <f>[1]район!E28+[1]город!E28+[1]поселения!E29</f>
        <v>2529</v>
      </c>
      <c r="F27" s="20">
        <f>[1]район!F28+[1]город!F28+[1]поселения!F29</f>
        <v>759.9</v>
      </c>
      <c r="G27" s="20">
        <f>[1]район!G28+[1]город!G28+[1]поселения!G26</f>
        <v>2346.1</v>
      </c>
      <c r="H27" s="20">
        <f>[1]район!G28</f>
        <v>902</v>
      </c>
      <c r="I27" s="20">
        <f>[1]район!I28+[1]город!I28+[1]поселения!I29</f>
        <v>893.7</v>
      </c>
      <c r="J27" s="20">
        <f>[1]район!I28</f>
        <v>366</v>
      </c>
      <c r="K27" s="20"/>
      <c r="L27" s="20"/>
      <c r="M27" s="20">
        <f>[1]район!K28+[1]город!K28+[1]поселения!K29</f>
        <v>2833.4</v>
      </c>
      <c r="N27" s="20">
        <f>[1]район!K28</f>
        <v>995.4</v>
      </c>
      <c r="O27" s="20">
        <f>[1]район!M28+[1]город!M28+[1]поселения!M29</f>
        <v>1429.6</v>
      </c>
      <c r="P27" s="13">
        <f>[1]район!M28</f>
        <v>428</v>
      </c>
      <c r="Q27" s="21">
        <f t="shared" si="3"/>
        <v>1.5996419380105178</v>
      </c>
      <c r="R27" s="21">
        <f t="shared" si="3"/>
        <v>1.1693989071038251</v>
      </c>
      <c r="S27" s="20"/>
      <c r="T27" s="20"/>
      <c r="U27" s="20"/>
      <c r="V27" s="20"/>
      <c r="W27" s="20">
        <f>X27+[1]город!Q28+[1]поселения!Q29</f>
        <v>1561</v>
      </c>
      <c r="X27" s="20">
        <f>[1]район!Q28</f>
        <v>995</v>
      </c>
      <c r="Y27" s="21">
        <f t="shared" si="28"/>
        <v>0.55092821345380105</v>
      </c>
      <c r="Z27" s="21">
        <f t="shared" si="10"/>
        <v>0.99959815149688569</v>
      </c>
      <c r="AA27" s="14">
        <f t="shared" si="11"/>
        <v>1.5996419380105178</v>
      </c>
      <c r="AB27" s="14">
        <f t="shared" si="12"/>
        <v>1.1693989071038251</v>
      </c>
    </row>
    <row r="28" spans="1:28">
      <c r="A28" s="23" t="s">
        <v>38</v>
      </c>
      <c r="B28" s="24"/>
      <c r="C28" s="20"/>
      <c r="D28" s="20">
        <f>[1]район!C29</f>
        <v>0</v>
      </c>
      <c r="E28" s="20"/>
      <c r="F28" s="20">
        <f>[1]район!F29+[1]город!F29+[1]поселения!F30</f>
        <v>0</v>
      </c>
      <c r="G28" s="20"/>
      <c r="H28" s="20">
        <f>[1]район!G29</f>
        <v>0</v>
      </c>
      <c r="I28" s="20"/>
      <c r="J28" s="20">
        <f>[1]район!I29</f>
        <v>0</v>
      </c>
      <c r="K28" s="20"/>
      <c r="L28" s="20"/>
      <c r="M28" s="20"/>
      <c r="N28" s="20">
        <f>[1]район!K29</f>
        <v>0</v>
      </c>
      <c r="O28" s="20"/>
      <c r="P28" s="13">
        <f>[1]район!M29</f>
        <v>0</v>
      </c>
      <c r="Q28" s="21">
        <f t="shared" si="3"/>
        <v>1</v>
      </c>
      <c r="R28" s="21">
        <f t="shared" si="3"/>
        <v>1</v>
      </c>
      <c r="S28" s="20"/>
      <c r="T28" s="20"/>
      <c r="U28" s="20"/>
      <c r="V28" s="20"/>
      <c r="W28" s="20">
        <f>X28+[1]город!Q29+[1]поселения!Q30</f>
        <v>0</v>
      </c>
      <c r="X28" s="20">
        <f>[1]район!Q29</f>
        <v>0</v>
      </c>
      <c r="Y28" s="21">
        <f t="shared" si="28"/>
        <v>1</v>
      </c>
      <c r="Z28" s="21">
        <f t="shared" si="10"/>
        <v>1</v>
      </c>
      <c r="AA28" s="14">
        <v>0</v>
      </c>
      <c r="AB28" s="14">
        <v>0</v>
      </c>
    </row>
    <row r="29" spans="1:28">
      <c r="A29" s="23" t="s">
        <v>39</v>
      </c>
      <c r="B29" s="24"/>
      <c r="C29" s="20">
        <f>[1]район!C30+[1]город!C30+[1]поселения!C31</f>
        <v>5484.2</v>
      </c>
      <c r="D29" s="20">
        <f>[1]район!C30</f>
        <v>4503</v>
      </c>
      <c r="E29" s="20">
        <f>[1]район!E30+[1]город!E30+[1]поселения!E31</f>
        <v>5234.6000000000004</v>
      </c>
      <c r="F29" s="20">
        <f>[1]район!F30+[1]город!F30+[1]поселения!F31</f>
        <v>4152</v>
      </c>
      <c r="G29" s="20">
        <f>[1]район!G30+[1]город!G30+[1]поселения!G31</f>
        <v>5381.1</v>
      </c>
      <c r="H29" s="20">
        <f>[1]район!G30</f>
        <v>4131.8</v>
      </c>
      <c r="I29" s="20">
        <f>[1]район!I30+[1]город!I30</f>
        <v>2561</v>
      </c>
      <c r="J29" s="20">
        <f>[1]район!I30</f>
        <v>1994.7</v>
      </c>
      <c r="K29" s="20"/>
      <c r="L29" s="20"/>
      <c r="M29" s="20">
        <f>[1]район!K30+[1]город!K30</f>
        <v>6932.1</v>
      </c>
      <c r="N29" s="20">
        <f>[1]район!K30</f>
        <v>5617.1</v>
      </c>
      <c r="O29" s="20">
        <f>[1]район!M30+[1]город!M30</f>
        <v>1631.3000000000002</v>
      </c>
      <c r="P29" s="13">
        <f>[1]район!M30</f>
        <v>1180.9000000000001</v>
      </c>
      <c r="Q29" s="21">
        <f t="shared" si="3"/>
        <v>0.6369777430691137</v>
      </c>
      <c r="R29" s="21">
        <f t="shared" si="3"/>
        <v>0.59201884995237386</v>
      </c>
      <c r="S29" s="20"/>
      <c r="T29" s="20"/>
      <c r="U29" s="20"/>
      <c r="V29" s="20"/>
      <c r="W29" s="20">
        <f>X29+[1]город!Q30+[1]поселения!Q31</f>
        <v>3665</v>
      </c>
      <c r="X29" s="20">
        <f>[1]район!Q30</f>
        <v>3665</v>
      </c>
      <c r="Y29" s="21">
        <f t="shared" si="28"/>
        <v>0.52869981679433353</v>
      </c>
      <c r="Z29" s="21">
        <f t="shared" si="10"/>
        <v>0.6524719161132968</v>
      </c>
      <c r="AA29" s="14">
        <f t="shared" si="11"/>
        <v>0.6369777430691137</v>
      </c>
      <c r="AB29" s="14">
        <f t="shared" si="12"/>
        <v>0.59201884995237386</v>
      </c>
    </row>
    <row r="30" spans="1:28">
      <c r="A30" s="18" t="s">
        <v>40</v>
      </c>
      <c r="B30" s="19"/>
      <c r="C30" s="20">
        <v>24</v>
      </c>
      <c r="D30" s="20">
        <f>[1]район!C31</f>
        <v>24</v>
      </c>
      <c r="E30" s="20">
        <v>29</v>
      </c>
      <c r="F30" s="20">
        <f>[1]район!F31</f>
        <v>29</v>
      </c>
      <c r="G30" s="20">
        <v>49</v>
      </c>
      <c r="H30" s="20">
        <f>[1]район!G31</f>
        <v>48.6</v>
      </c>
      <c r="I30" s="20">
        <f>[1]район!I31+[1]город!I31+[1]поселения!I32</f>
        <v>36</v>
      </c>
      <c r="J30" s="20">
        <f>[1]район!I31</f>
        <v>36</v>
      </c>
      <c r="K30" s="20"/>
      <c r="L30" s="20"/>
      <c r="M30" s="20">
        <f>[1]район!K31+[1]город!K31+[1]поселения!K32</f>
        <v>34.299999999999997</v>
      </c>
      <c r="N30" s="20">
        <f>[1]район!K31</f>
        <v>34.299999999999997</v>
      </c>
      <c r="O30" s="20">
        <f>[1]район!M31+[1]город!M31+[1]поселения!M32</f>
        <v>10.3</v>
      </c>
      <c r="P30" s="13">
        <f>[1]район!M31</f>
        <v>10.3</v>
      </c>
      <c r="Q30" s="21">
        <f t="shared" si="3"/>
        <v>0.28611111111111115</v>
      </c>
      <c r="R30" s="21">
        <f t="shared" si="3"/>
        <v>0.28611111111111115</v>
      </c>
      <c r="S30" s="20">
        <f>'[1]бюджет округа (района)'!BH21+'[1]бюджеты поселений'!BH21</f>
        <v>0</v>
      </c>
      <c r="T30" s="20">
        <f>'[1]бюджет округа (района)'!BH21</f>
        <v>0</v>
      </c>
      <c r="U30" s="20">
        <f>'[1]бюджет округа (района)'!BI21+'[1]бюджеты поселений'!BI21</f>
        <v>0</v>
      </c>
      <c r="V30" s="20">
        <f>'[1]бюджет округа (района)'!BI21</f>
        <v>0</v>
      </c>
      <c r="W30" s="20">
        <f>X30+[1]город!Q31+[1]поселения!Q32</f>
        <v>34</v>
      </c>
      <c r="X30" s="20">
        <f>[1]район!Q31</f>
        <v>34</v>
      </c>
      <c r="Y30" s="21">
        <f t="shared" si="28"/>
        <v>0.99125364431486884</v>
      </c>
      <c r="Z30" s="21">
        <f t="shared" si="10"/>
        <v>0.99125364431486884</v>
      </c>
      <c r="AA30" s="14">
        <f t="shared" si="11"/>
        <v>0.28611111111111115</v>
      </c>
      <c r="AB30" s="14">
        <f t="shared" si="12"/>
        <v>0.28611111111111115</v>
      </c>
    </row>
    <row r="31" spans="1:28">
      <c r="A31" s="18" t="s">
        <v>41</v>
      </c>
      <c r="B31" s="19"/>
      <c r="C31" s="20">
        <v>27524</v>
      </c>
      <c r="D31" s="20">
        <f>[1]район!C32</f>
        <v>27267</v>
      </c>
      <c r="E31" s="20">
        <v>37128</v>
      </c>
      <c r="F31" s="20">
        <f>[1]район!F32</f>
        <v>36575</v>
      </c>
      <c r="G31" s="20">
        <v>17543</v>
      </c>
      <c r="H31" s="20">
        <f>[1]район!G32</f>
        <v>17327</v>
      </c>
      <c r="I31" s="20">
        <f>[1]район!I32+[1]город!I32+[1]поселения!I33</f>
        <v>8818</v>
      </c>
      <c r="J31" s="20">
        <f>[1]район!I32</f>
        <v>8757</v>
      </c>
      <c r="K31" s="20"/>
      <c r="L31" s="20"/>
      <c r="M31" s="20">
        <f>[1]район!K32+[1]город!K32+[1]поселения!K33</f>
        <v>31227.5</v>
      </c>
      <c r="N31" s="20">
        <f>[1]район!K32</f>
        <v>30839</v>
      </c>
      <c r="O31" s="20">
        <f>[1]район!M32+[1]город!M32+[1]поселения!M33</f>
        <v>11120.4</v>
      </c>
      <c r="P31" s="13">
        <f>[1]район!M32</f>
        <v>11092.8</v>
      </c>
      <c r="Q31" s="21">
        <f t="shared" si="3"/>
        <v>1.2611022907688818</v>
      </c>
      <c r="R31" s="21">
        <f t="shared" si="3"/>
        <v>1.2667351832819458</v>
      </c>
      <c r="S31" s="20">
        <f>'[1]бюджет округа (района)'!BH22+'[1]бюджеты поселений'!BH22</f>
        <v>0</v>
      </c>
      <c r="T31" s="20">
        <f>'[1]бюджет округа (района)'!BH22</f>
        <v>0</v>
      </c>
      <c r="U31" s="20">
        <f>'[1]бюджет округа (района)'!BI22+'[1]бюджеты поселений'!BI22</f>
        <v>0</v>
      </c>
      <c r="V31" s="20">
        <f>'[1]бюджет округа (района)'!BI22</f>
        <v>0</v>
      </c>
      <c r="W31" s="20">
        <f>X31+[1]город!Q32+[1]поселения!Q33</f>
        <v>24977</v>
      </c>
      <c r="X31" s="20">
        <f>[1]район!Q32</f>
        <v>24877</v>
      </c>
      <c r="Y31" s="21">
        <f t="shared" si="28"/>
        <v>0.79983988471699619</v>
      </c>
      <c r="Z31" s="21">
        <f t="shared" si="10"/>
        <v>0.8066733681377477</v>
      </c>
      <c r="AA31" s="14">
        <f t="shared" si="11"/>
        <v>1.2611022907688818</v>
      </c>
      <c r="AB31" s="14">
        <f t="shared" si="12"/>
        <v>1.2667351832819458</v>
      </c>
    </row>
    <row r="32" spans="1:28">
      <c r="A32" s="23" t="s">
        <v>42</v>
      </c>
      <c r="B32" s="24"/>
      <c r="C32" s="20">
        <f>[1]район!C33+[1]город!C33+[1]поселения!C34</f>
        <v>195</v>
      </c>
      <c r="D32" s="20">
        <f>[1]район!C33</f>
        <v>0</v>
      </c>
      <c r="E32" s="20">
        <f>[1]район!E33+[1]город!E33+[1]поселения!E34</f>
        <v>472</v>
      </c>
      <c r="F32" s="20">
        <f>[1]район!F33</f>
        <v>0</v>
      </c>
      <c r="G32" s="20">
        <v>216</v>
      </c>
      <c r="H32" s="20"/>
      <c r="I32" s="20">
        <f>[1]район!I33+[1]город!I33+[1]поселения!I34</f>
        <v>0</v>
      </c>
      <c r="J32" s="20">
        <f>[1]район!I33</f>
        <v>0</v>
      </c>
      <c r="K32" s="20"/>
      <c r="L32" s="20"/>
      <c r="M32" s="20">
        <f>[1]район!K33+[1]поселения!K34</f>
        <v>389</v>
      </c>
      <c r="N32" s="20">
        <f>[1]район!K33</f>
        <v>0</v>
      </c>
      <c r="O32" s="20">
        <f>[1]район!M33</f>
        <v>0</v>
      </c>
      <c r="P32" s="13">
        <f>[1]район!M33</f>
        <v>0</v>
      </c>
      <c r="Q32" s="21">
        <f t="shared" si="3"/>
        <v>1</v>
      </c>
      <c r="R32" s="21">
        <f t="shared" si="3"/>
        <v>1</v>
      </c>
      <c r="S32" s="20"/>
      <c r="T32" s="20"/>
      <c r="U32" s="20"/>
      <c r="V32" s="20"/>
      <c r="W32" s="20">
        <f>X32+[1]город!Q33+[1]поселения!Q34</f>
        <v>100</v>
      </c>
      <c r="X32" s="20">
        <f>[1]район!Q33</f>
        <v>0</v>
      </c>
      <c r="Y32" s="21">
        <f t="shared" si="28"/>
        <v>0.25706940874035988</v>
      </c>
      <c r="Z32" s="21">
        <f t="shared" si="10"/>
        <v>1</v>
      </c>
      <c r="AA32" s="14">
        <v>0</v>
      </c>
      <c r="AB32" s="14">
        <v>0</v>
      </c>
    </row>
    <row r="33" spans="1:28">
      <c r="A33" s="23" t="s">
        <v>43</v>
      </c>
      <c r="B33" s="24"/>
      <c r="C33" s="20">
        <f>[1]район!C34+[1]поселения!C35</f>
        <v>27328</v>
      </c>
      <c r="D33" s="20">
        <f>[1]район!C34</f>
        <v>27266</v>
      </c>
      <c r="E33" s="20">
        <f>[1]район!E34+[1]поселения!E35</f>
        <v>36656</v>
      </c>
      <c r="F33" s="20">
        <f>[1]район!F34</f>
        <v>36575</v>
      </c>
      <c r="G33" s="20">
        <f>H33</f>
        <v>17327</v>
      </c>
      <c r="H33" s="20">
        <v>17327</v>
      </c>
      <c r="I33" s="20">
        <v>7851</v>
      </c>
      <c r="J33" s="20">
        <v>7837</v>
      </c>
      <c r="K33" s="20"/>
      <c r="L33" s="20"/>
      <c r="M33" s="20">
        <v>30839</v>
      </c>
      <c r="N33" s="20">
        <v>30839</v>
      </c>
      <c r="O33" s="20">
        <v>11092.8</v>
      </c>
      <c r="P33" s="13">
        <v>8817</v>
      </c>
      <c r="Q33" s="21">
        <f t="shared" si="3"/>
        <v>1.4129155521589605</v>
      </c>
      <c r="R33" s="21">
        <f t="shared" si="3"/>
        <v>1.12504784994258</v>
      </c>
      <c r="S33" s="20"/>
      <c r="T33" s="20"/>
      <c r="U33" s="20"/>
      <c r="V33" s="20"/>
      <c r="W33" s="20">
        <f>X33+[1]город!Q34+[1]поселения!Q35</f>
        <v>24877</v>
      </c>
      <c r="X33" s="20">
        <f>[1]район!Q34</f>
        <v>24877</v>
      </c>
      <c r="Y33" s="21">
        <f t="shared" si="28"/>
        <v>0.8066733681377477</v>
      </c>
      <c r="Z33" s="21">
        <f t="shared" si="10"/>
        <v>0.8066733681377477</v>
      </c>
      <c r="AA33" s="14">
        <f t="shared" si="11"/>
        <v>1.4129155521589605</v>
      </c>
      <c r="AB33" s="14">
        <f t="shared" si="12"/>
        <v>1.12504784994258</v>
      </c>
    </row>
    <row r="34" spans="1:28">
      <c r="A34" s="23" t="s">
        <v>44</v>
      </c>
      <c r="B34" s="24"/>
      <c r="C34" s="20">
        <f>[1]район!C35</f>
        <v>27265.8</v>
      </c>
      <c r="D34" s="20">
        <f>C34</f>
        <v>27265.8</v>
      </c>
      <c r="E34" s="20">
        <f>[1]район!E35</f>
        <v>28400.2</v>
      </c>
      <c r="F34" s="20">
        <f>E34</f>
        <v>28400.2</v>
      </c>
      <c r="G34" s="20">
        <f>[1]район!G35</f>
        <v>17192.8</v>
      </c>
      <c r="H34" s="20">
        <v>17193</v>
      </c>
      <c r="I34" s="20">
        <v>7822</v>
      </c>
      <c r="J34" s="20">
        <v>7822</v>
      </c>
      <c r="K34" s="20"/>
      <c r="L34" s="20"/>
      <c r="M34" s="20">
        <f>[1]район!K35</f>
        <v>30838.7</v>
      </c>
      <c r="N34" s="20">
        <f>M34</f>
        <v>30838.7</v>
      </c>
      <c r="O34" s="20">
        <v>11055.2</v>
      </c>
      <c r="P34" s="20">
        <f>O34</f>
        <v>11055.2</v>
      </c>
      <c r="Q34" s="21">
        <f t="shared" si="3"/>
        <v>1.4133469700843775</v>
      </c>
      <c r="R34" s="21">
        <f t="shared" si="3"/>
        <v>1.4133469700843775</v>
      </c>
      <c r="S34" s="20"/>
      <c r="T34" s="20"/>
      <c r="U34" s="20"/>
      <c r="V34" s="20"/>
      <c r="W34" s="20">
        <f>X34+[1]город!Q35+[1]поселения!Q36</f>
        <v>24877</v>
      </c>
      <c r="X34" s="20">
        <f>[1]район!Q35</f>
        <v>24877</v>
      </c>
      <c r="Y34" s="21">
        <f t="shared" si="28"/>
        <v>0.80668121548573701</v>
      </c>
      <c r="Z34" s="21">
        <f t="shared" si="10"/>
        <v>0.80668121548573701</v>
      </c>
      <c r="AA34" s="14">
        <f t="shared" si="11"/>
        <v>1.4133469700843775</v>
      </c>
      <c r="AB34" s="14">
        <f t="shared" si="12"/>
        <v>1.4133469700843775</v>
      </c>
    </row>
    <row r="35" spans="1:28">
      <c r="A35" s="18" t="s">
        <v>45</v>
      </c>
      <c r="B35" s="19"/>
      <c r="C35" s="20">
        <v>937</v>
      </c>
      <c r="D35" s="20">
        <f>[1]район!C36</f>
        <v>387</v>
      </c>
      <c r="E35" s="20">
        <v>1150</v>
      </c>
      <c r="F35" s="20">
        <f>[1]район!F36</f>
        <v>597</v>
      </c>
      <c r="G35" s="20">
        <v>1446</v>
      </c>
      <c r="H35" s="20">
        <f>[1]район!G36</f>
        <v>638</v>
      </c>
      <c r="I35" s="20">
        <f>[1]район!I36+[1]город!I36+[1]поселения!I37</f>
        <v>510</v>
      </c>
      <c r="J35" s="20">
        <f>[1]район!I36</f>
        <v>267</v>
      </c>
      <c r="K35" s="20"/>
      <c r="L35" s="20"/>
      <c r="M35" s="20">
        <f>[1]район!K36+[1]город!K36+[1]поселения!K37</f>
        <v>2106.9</v>
      </c>
      <c r="N35" s="20">
        <f>[1]район!K36</f>
        <v>1324.9</v>
      </c>
      <c r="O35" s="20">
        <f>[1]район!M36+[1]город!M36+[1]поселения!M37</f>
        <v>1717</v>
      </c>
      <c r="P35" s="13">
        <f>[1]район!M36</f>
        <v>746.4</v>
      </c>
      <c r="Q35" s="21">
        <f t="shared" si="3"/>
        <v>3.3666666666666667</v>
      </c>
      <c r="R35" s="21">
        <f t="shared" si="3"/>
        <v>2.7955056179775282</v>
      </c>
      <c r="S35" s="20">
        <f>'[1]бюджет округа (района)'!BH23+'[1]бюджеты поселений'!BH23</f>
        <v>0</v>
      </c>
      <c r="T35" s="20">
        <f>'[1]бюджет округа (района)'!BH23</f>
        <v>0</v>
      </c>
      <c r="U35" s="20">
        <f>'[1]бюджет округа (района)'!BI23+'[1]бюджеты поселений'!BI23</f>
        <v>0</v>
      </c>
      <c r="V35" s="20">
        <f>'[1]бюджет округа (района)'!BI23</f>
        <v>0</v>
      </c>
      <c r="W35" s="20">
        <f>X35+[1]город!Q36+[1]поселения!Q37</f>
        <v>2107</v>
      </c>
      <c r="X35" s="20">
        <f>[1]район!Q36</f>
        <v>1325</v>
      </c>
      <c r="Y35" s="21">
        <f t="shared" si="28"/>
        <v>1.0000474630974416</v>
      </c>
      <c r="Z35" s="21">
        <f t="shared" si="10"/>
        <v>1.0000754773945202</v>
      </c>
      <c r="AA35" s="14">
        <f t="shared" si="11"/>
        <v>3.3666666666666667</v>
      </c>
      <c r="AB35" s="14">
        <f t="shared" si="12"/>
        <v>2.7955056179775282</v>
      </c>
    </row>
    <row r="36" spans="1:28">
      <c r="A36" s="18" t="s">
        <v>46</v>
      </c>
      <c r="B36" s="19"/>
      <c r="C36" s="20">
        <v>203</v>
      </c>
      <c r="D36" s="20">
        <f>[1]район!C37</f>
        <v>132</v>
      </c>
      <c r="E36" s="20">
        <v>962</v>
      </c>
      <c r="F36" s="20">
        <f>[1]район!F37</f>
        <v>569</v>
      </c>
      <c r="G36" s="20">
        <v>661</v>
      </c>
      <c r="H36" s="20">
        <f>[1]район!G37</f>
        <v>365</v>
      </c>
      <c r="I36" s="20">
        <f>[1]район!I37+[1]город!I37+[1]поселения!I38+1</f>
        <v>471</v>
      </c>
      <c r="J36" s="20">
        <f>[1]район!I37</f>
        <v>264</v>
      </c>
      <c r="K36" s="20"/>
      <c r="L36" s="20"/>
      <c r="M36" s="20">
        <f>[1]район!K37+[1]город!K37+[1]поселения!K38</f>
        <v>1567.5</v>
      </c>
      <c r="N36" s="20">
        <f>[1]район!K37</f>
        <v>922</v>
      </c>
      <c r="O36" s="20">
        <f>[1]район!M37+[1]город!M37+[1]поселения!M38</f>
        <v>1045.3000000000002</v>
      </c>
      <c r="P36" s="13">
        <f>[1]район!M37</f>
        <v>528.1</v>
      </c>
      <c r="Q36" s="21">
        <f t="shared" si="3"/>
        <v>2.2193205944798304</v>
      </c>
      <c r="R36" s="21">
        <f t="shared" si="3"/>
        <v>2.000378787878788</v>
      </c>
      <c r="S36" s="20">
        <f>'[1]бюджет округа (района)'!BH24+'[1]бюджеты поселений'!BH24</f>
        <v>0</v>
      </c>
      <c r="T36" s="20">
        <f>'[1]бюджет округа (района)'!BH24</f>
        <v>0</v>
      </c>
      <c r="U36" s="20">
        <f>'[1]бюджет округа (района)'!BI24+'[1]бюджеты поселений'!BI24</f>
        <v>0</v>
      </c>
      <c r="V36" s="20">
        <f>'[1]бюджет округа (района)'!BI24</f>
        <v>0</v>
      </c>
      <c r="W36" s="20">
        <f>X36+[1]город!Q37+[1]поселения!Q38</f>
        <v>1567</v>
      </c>
      <c r="X36" s="20">
        <f>[1]район!Q37</f>
        <v>921.5</v>
      </c>
      <c r="Y36" s="21">
        <f t="shared" si="28"/>
        <v>0.99968102073365228</v>
      </c>
      <c r="Z36" s="21">
        <f t="shared" si="10"/>
        <v>0.99945770065075923</v>
      </c>
      <c r="AA36" s="14">
        <f t="shared" si="11"/>
        <v>2.2193205944798304</v>
      </c>
      <c r="AB36" s="14">
        <f t="shared" si="12"/>
        <v>2.000378787878788</v>
      </c>
    </row>
    <row r="37" spans="1:28">
      <c r="A37" s="23" t="s">
        <v>47</v>
      </c>
      <c r="B37" s="24"/>
      <c r="C37" s="20">
        <f>[1]район!C38+[1]город!C38+[1]поселения!C39</f>
        <v>203</v>
      </c>
      <c r="D37" s="20">
        <f>[1]район!C38</f>
        <v>132</v>
      </c>
      <c r="E37" s="20">
        <f>[1]район!E38+[1]город!E38+[1]поселения!E39</f>
        <v>961.7</v>
      </c>
      <c r="F37" s="20">
        <f>[1]район!F38</f>
        <v>569</v>
      </c>
      <c r="G37" s="20">
        <f>[1]район!G38+[1]город!G38+[1]поселения!G39</f>
        <v>660.5</v>
      </c>
      <c r="H37" s="20">
        <f>[1]район!G38</f>
        <v>364.5</v>
      </c>
      <c r="I37" s="20">
        <f>[1]район!I38+[1]город!I38+1</f>
        <v>471</v>
      </c>
      <c r="J37" s="20">
        <f>[1]район!I38</f>
        <v>264</v>
      </c>
      <c r="K37" s="20"/>
      <c r="L37" s="20"/>
      <c r="M37" s="20">
        <f>[1]район!K38+[1]город!K38</f>
        <v>1568</v>
      </c>
      <c r="N37" s="20">
        <f>[1]район!K38</f>
        <v>922</v>
      </c>
      <c r="O37" s="20">
        <f>[1]район!M38+[1]город!M38</f>
        <v>1045.3000000000002</v>
      </c>
      <c r="P37" s="13">
        <f>[1]район!M38</f>
        <v>528.1</v>
      </c>
      <c r="Q37" s="21">
        <f t="shared" si="3"/>
        <v>2.2193205944798304</v>
      </c>
      <c r="R37" s="21">
        <f t="shared" si="3"/>
        <v>2.000378787878788</v>
      </c>
      <c r="S37" s="20"/>
      <c r="T37" s="20"/>
      <c r="U37" s="20"/>
      <c r="V37" s="20"/>
      <c r="W37" s="20">
        <f>X37+[1]город!Q38+[1]поселения!Q39</f>
        <v>1568</v>
      </c>
      <c r="X37" s="20">
        <f>[1]район!Q38</f>
        <v>922</v>
      </c>
      <c r="Y37" s="21">
        <f t="shared" si="28"/>
        <v>1</v>
      </c>
      <c r="Z37" s="21">
        <f t="shared" si="10"/>
        <v>1</v>
      </c>
      <c r="AA37" s="14">
        <f t="shared" si="11"/>
        <v>2.2193205944798304</v>
      </c>
      <c r="AB37" s="14">
        <f t="shared" si="12"/>
        <v>2.000378787878788</v>
      </c>
    </row>
    <row r="38" spans="1:28">
      <c r="A38" s="23" t="s">
        <v>48</v>
      </c>
      <c r="B38" s="24"/>
      <c r="C38" s="20">
        <v>0</v>
      </c>
      <c r="D38" s="20">
        <v>0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13"/>
      <c r="Q38" s="21"/>
      <c r="R38" s="21"/>
      <c r="S38" s="20"/>
      <c r="T38" s="20"/>
      <c r="U38" s="20"/>
      <c r="V38" s="20"/>
      <c r="W38" s="20">
        <f>X38+[1]город!Q39+[1]поселения!Q40</f>
        <v>0</v>
      </c>
      <c r="X38" s="20">
        <f>[1]район!Q39</f>
        <v>0</v>
      </c>
      <c r="Y38" s="21">
        <f t="shared" si="28"/>
        <v>1</v>
      </c>
      <c r="Z38" s="21">
        <f t="shared" si="10"/>
        <v>1</v>
      </c>
      <c r="AA38" s="14">
        <v>0</v>
      </c>
      <c r="AB38" s="14">
        <v>0</v>
      </c>
    </row>
    <row r="39" spans="1:28">
      <c r="A39" s="18" t="s">
        <v>49</v>
      </c>
      <c r="B39" s="19"/>
      <c r="C39" s="20">
        <v>3436</v>
      </c>
      <c r="D39" s="20">
        <f>[1]район!C40</f>
        <v>3427</v>
      </c>
      <c r="E39" s="20">
        <v>3691</v>
      </c>
      <c r="F39" s="20">
        <f>[1]район!F40</f>
        <v>3687</v>
      </c>
      <c r="G39" s="20">
        <v>2089</v>
      </c>
      <c r="H39" s="20">
        <f>[1]район!G40</f>
        <v>2350.3000000000002</v>
      </c>
      <c r="I39" s="20">
        <f>[1]район!I40+[1]город!I40+[1]поселения!I41-123.9+100</f>
        <v>1118.0999999999999</v>
      </c>
      <c r="J39" s="20">
        <f>[1]район!I40</f>
        <v>1142</v>
      </c>
      <c r="K39" s="20"/>
      <c r="L39" s="20"/>
      <c r="M39" s="20">
        <f>[1]район!K40+[1]город!K40+[1]поселения!K41</f>
        <v>100</v>
      </c>
      <c r="N39" s="20">
        <f>[1]район!K40</f>
        <v>100</v>
      </c>
      <c r="O39" s="20">
        <f>[1]район!M40+[1]город!M40+[1]поселения!M41</f>
        <v>1060.0999999999999</v>
      </c>
      <c r="P39" s="13">
        <f>[1]район!M40</f>
        <v>1060.0999999999999</v>
      </c>
      <c r="Q39" s="21">
        <f t="shared" ref="Q39:R52" si="29">IF(I39=0,1,O39/I39)</f>
        <v>0.94812628566317858</v>
      </c>
      <c r="R39" s="21">
        <f t="shared" si="29"/>
        <v>0.92828371278458832</v>
      </c>
      <c r="S39" s="20">
        <f>'[1]бюджет округа (района)'!BH25+'[1]бюджеты поселений'!BH25</f>
        <v>0</v>
      </c>
      <c r="T39" s="20">
        <f>'[1]бюджет округа (района)'!BH25</f>
        <v>0</v>
      </c>
      <c r="U39" s="20">
        <f>'[1]бюджет округа (района)'!BI25+'[1]бюджеты поселений'!BI25</f>
        <v>0</v>
      </c>
      <c r="V39" s="20">
        <f>'[1]бюджет округа (района)'!BI25</f>
        <v>0</v>
      </c>
      <c r="W39" s="20">
        <f>X39+[1]город!Q40+[1]поселения!Q41</f>
        <v>1600</v>
      </c>
      <c r="X39" s="20">
        <f>[1]район!Q40</f>
        <v>1600</v>
      </c>
      <c r="Y39" s="21">
        <f>IF($M39=0,1,W39/$M39)</f>
        <v>16</v>
      </c>
      <c r="Z39" s="21">
        <f t="shared" si="10"/>
        <v>16</v>
      </c>
      <c r="AA39" s="14">
        <f t="shared" si="11"/>
        <v>0.94812628566317858</v>
      </c>
      <c r="AB39" s="14">
        <f t="shared" si="12"/>
        <v>0.92828371278458832</v>
      </c>
    </row>
    <row r="40" spans="1:28">
      <c r="A40" s="23" t="s">
        <v>50</v>
      </c>
      <c r="B40" s="24"/>
      <c r="C40" s="20"/>
      <c r="D40" s="20"/>
      <c r="E40" s="20"/>
      <c r="F40" s="20"/>
      <c r="G40" s="20">
        <f>[1]район!G41</f>
        <v>1098.9000000000001</v>
      </c>
      <c r="H40" s="20">
        <f>G40</f>
        <v>1098.9000000000001</v>
      </c>
      <c r="I40" s="20">
        <f>[1]район!I41</f>
        <v>799</v>
      </c>
      <c r="J40" s="20">
        <f>I40</f>
        <v>799</v>
      </c>
      <c r="K40" s="20"/>
      <c r="L40" s="20"/>
      <c r="M40" s="20">
        <f>[1]район!K41</f>
        <v>100</v>
      </c>
      <c r="N40" s="20">
        <f>M40</f>
        <v>100</v>
      </c>
      <c r="O40" s="20">
        <f>[1]район!M41</f>
        <v>126.4</v>
      </c>
      <c r="P40" s="13">
        <f>[1]район!M41</f>
        <v>126.4</v>
      </c>
      <c r="Q40" s="21">
        <f t="shared" si="29"/>
        <v>0.15819774718397997</v>
      </c>
      <c r="R40" s="21">
        <f t="shared" si="29"/>
        <v>0.15819774718397997</v>
      </c>
      <c r="S40" s="20"/>
      <c r="T40" s="20"/>
      <c r="U40" s="20"/>
      <c r="V40" s="20"/>
      <c r="W40" s="20">
        <f>X40+[1]город!Q41+[1]поселения!Q42</f>
        <v>130</v>
      </c>
      <c r="X40" s="20">
        <f>[1]район!Q41</f>
        <v>130</v>
      </c>
      <c r="Y40" s="21">
        <f t="shared" si="28"/>
        <v>1.3</v>
      </c>
      <c r="Z40" s="21">
        <f t="shared" si="10"/>
        <v>1.3</v>
      </c>
      <c r="AA40" s="14">
        <f t="shared" si="11"/>
        <v>0.15819774718397997</v>
      </c>
      <c r="AB40" s="14">
        <f t="shared" si="12"/>
        <v>0.15819774718397997</v>
      </c>
    </row>
    <row r="41" spans="1:28">
      <c r="A41" s="18" t="s">
        <v>51</v>
      </c>
      <c r="B41" s="19"/>
      <c r="C41" s="20">
        <v>142</v>
      </c>
      <c r="D41" s="20">
        <f>[1]район!C42</f>
        <v>85</v>
      </c>
      <c r="E41" s="20">
        <v>-27</v>
      </c>
      <c r="F41" s="20">
        <f>[1]район!F42</f>
        <v>22</v>
      </c>
      <c r="G41" s="20">
        <v>29</v>
      </c>
      <c r="H41" s="20">
        <f>[1]район!G42</f>
        <v>12.7</v>
      </c>
      <c r="I41" s="20">
        <f>[1]район!I42+[1]город!I42+[1]поселения!I43-1</f>
        <v>14</v>
      </c>
      <c r="J41" s="20">
        <f>[1]район!I42</f>
        <v>9</v>
      </c>
      <c r="K41" s="20"/>
      <c r="L41" s="20"/>
      <c r="M41" s="20">
        <f>[1]район!K42+[1]город!K42+[1]поселения!K43</f>
        <v>0</v>
      </c>
      <c r="N41" s="20">
        <f>[1]район!K42</f>
        <v>0</v>
      </c>
      <c r="O41" s="20">
        <f>[1]район!M42+[1]город!M42+[1]поселения!M43</f>
        <v>2.6</v>
      </c>
      <c r="P41" s="13">
        <f>[1]район!M42</f>
        <v>2.6</v>
      </c>
      <c r="Q41" s="21">
        <f t="shared" si="29"/>
        <v>0.18571428571428572</v>
      </c>
      <c r="R41" s="21">
        <f t="shared" si="29"/>
        <v>0.28888888888888892</v>
      </c>
      <c r="S41" s="20">
        <f>'[1]бюджет округа (района)'!BH26+'[1]бюджеты поселений'!BH26</f>
        <v>0</v>
      </c>
      <c r="T41" s="20">
        <f>'[1]бюджет округа (района)'!BH26</f>
        <v>0</v>
      </c>
      <c r="U41" s="20">
        <f>'[1]бюджет округа (района)'!BI26+'[1]бюджеты поселений'!BI26</f>
        <v>0</v>
      </c>
      <c r="V41" s="20">
        <f>'[1]бюджет округа (района)'!BI26</f>
        <v>0</v>
      </c>
      <c r="W41" s="20">
        <f>X41+[1]город!Q42+[1]поселения!Q43</f>
        <v>0</v>
      </c>
      <c r="X41" s="20">
        <f>[1]район!Q42</f>
        <v>0</v>
      </c>
      <c r="Y41" s="21">
        <f t="shared" si="28"/>
        <v>1</v>
      </c>
      <c r="Z41" s="21">
        <f t="shared" si="10"/>
        <v>1</v>
      </c>
      <c r="AA41" s="14">
        <f t="shared" si="11"/>
        <v>0.18571428571428572</v>
      </c>
      <c r="AB41" s="14">
        <f t="shared" si="12"/>
        <v>0.28888888888888892</v>
      </c>
    </row>
    <row r="42" spans="1:28">
      <c r="A42" s="15" t="s">
        <v>52</v>
      </c>
      <c r="B42" s="16"/>
      <c r="C42" s="17">
        <f>C43+C50+C51+C52</f>
        <v>649308</v>
      </c>
      <c r="D42" s="17">
        <f t="shared" ref="D42" si="30">D43+D50+D51+D52</f>
        <v>640846</v>
      </c>
      <c r="E42" s="17">
        <f>E43+E50+E51+E52</f>
        <v>546143.94900000002</v>
      </c>
      <c r="F42" s="17">
        <f t="shared" ref="F42:N42" si="31">F43+F50+F51+F52</f>
        <v>539467.59293000004</v>
      </c>
      <c r="G42" s="17">
        <f t="shared" si="31"/>
        <v>624693</v>
      </c>
      <c r="H42" s="17">
        <f>H43+H50+H51+H52-1</f>
        <v>621384.85017999995</v>
      </c>
      <c r="I42" s="17">
        <f>I43+I50+I51+I52</f>
        <v>300506.5</v>
      </c>
      <c r="J42" s="17">
        <f t="shared" si="31"/>
        <v>306161</v>
      </c>
      <c r="K42" s="17">
        <f t="shared" si="31"/>
        <v>0</v>
      </c>
      <c r="L42" s="17">
        <f t="shared" si="31"/>
        <v>0</v>
      </c>
      <c r="M42" s="17">
        <f>M43+M50+M51+M52</f>
        <v>692104.3</v>
      </c>
      <c r="N42" s="17">
        <f t="shared" si="31"/>
        <v>693279.7</v>
      </c>
      <c r="O42" s="17">
        <f>O43+O50+O51+O52</f>
        <v>275496.89999999997</v>
      </c>
      <c r="P42" s="17">
        <f>[1]район!M43</f>
        <v>280088.09999999998</v>
      </c>
      <c r="Q42" s="14">
        <f t="shared" si="29"/>
        <v>0.91677517790796526</v>
      </c>
      <c r="R42" s="14">
        <f t="shared" si="29"/>
        <v>0.91483925124362664</v>
      </c>
      <c r="S42" s="17" t="e">
        <f>S44+S47+S50+#REF!+S51+S52</f>
        <v>#REF!</v>
      </c>
      <c r="T42" s="17" t="e">
        <f>T44+T47+T50+#REF!+T51+T52</f>
        <v>#REF!</v>
      </c>
      <c r="U42" s="17" t="e">
        <f>U44+U47+U50+#REF!+U51+U52</f>
        <v>#REF!</v>
      </c>
      <c r="V42" s="17" t="e">
        <f>V44+V47+V50+#REF!+V51+V52</f>
        <v>#REF!</v>
      </c>
      <c r="W42" s="17">
        <f t="shared" ref="W42" si="32">W43+W50+W51+W52</f>
        <v>692105</v>
      </c>
      <c r="X42" s="20">
        <f>[1]район!Q43</f>
        <v>693430</v>
      </c>
      <c r="Y42" s="14">
        <f t="shared" si="28"/>
        <v>1.0000010114082516</v>
      </c>
      <c r="Z42" s="14">
        <f t="shared" si="10"/>
        <v>1.0002167956165455</v>
      </c>
      <c r="AA42" s="14">
        <f t="shared" si="11"/>
        <v>0.91677517790796526</v>
      </c>
      <c r="AB42" s="14">
        <f t="shared" si="12"/>
        <v>0.91483925124362664</v>
      </c>
    </row>
    <row r="43" spans="1:28">
      <c r="A43" s="15" t="s">
        <v>53</v>
      </c>
      <c r="B43" s="16"/>
      <c r="C43" s="17">
        <f>SUM(C44:C49)</f>
        <v>210897</v>
      </c>
      <c r="D43" s="17">
        <f t="shared" ref="D43" si="33">SUM(D44:D49)</f>
        <v>197052</v>
      </c>
      <c r="E43" s="17">
        <f>SUM(E44:E49)</f>
        <v>202188.94899999999</v>
      </c>
      <c r="F43" s="17">
        <f t="shared" ref="F43:N43" si="34">SUM(F44:F49)</f>
        <v>207247.34899999999</v>
      </c>
      <c r="G43" s="17">
        <f t="shared" si="34"/>
        <v>190891</v>
      </c>
      <c r="H43" s="17">
        <f t="shared" si="34"/>
        <v>199749.3</v>
      </c>
      <c r="I43" s="17">
        <f>SUM(I44:I49)</f>
        <v>110279</v>
      </c>
      <c r="J43" s="17">
        <f t="shared" si="34"/>
        <v>116656</v>
      </c>
      <c r="K43" s="17">
        <f t="shared" si="34"/>
        <v>0</v>
      </c>
      <c r="L43" s="17">
        <f t="shared" si="34"/>
        <v>0</v>
      </c>
      <c r="M43" s="17">
        <f t="shared" si="34"/>
        <v>169315.6</v>
      </c>
      <c r="N43" s="17">
        <f t="shared" si="34"/>
        <v>177870.7</v>
      </c>
      <c r="O43" s="17">
        <f>O44+O45+O46+O47+O48+O49</f>
        <v>84301.8</v>
      </c>
      <c r="P43" s="17">
        <f>[1]район!M44</f>
        <v>89889.8</v>
      </c>
      <c r="Q43" s="21">
        <f t="shared" si="29"/>
        <v>0.76444109939335692</v>
      </c>
      <c r="R43" s="21">
        <f t="shared" si="29"/>
        <v>0.77055445069263473</v>
      </c>
      <c r="S43" s="17"/>
      <c r="T43" s="17"/>
      <c r="U43" s="17"/>
      <c r="V43" s="17"/>
      <c r="W43" s="17">
        <f t="shared" ref="W43" si="35">SUM(W44:W49)</f>
        <v>169316</v>
      </c>
      <c r="X43" s="20">
        <f>[1]район!Q44</f>
        <v>177871</v>
      </c>
      <c r="Y43" s="21">
        <f t="shared" si="28"/>
        <v>1.0000023624521308</v>
      </c>
      <c r="Z43" s="21">
        <f t="shared" si="10"/>
        <v>1.0000016866184256</v>
      </c>
      <c r="AA43" s="14">
        <f t="shared" si="11"/>
        <v>0.76444109939335692</v>
      </c>
      <c r="AB43" s="14">
        <f t="shared" si="12"/>
        <v>0.77055445069263473</v>
      </c>
    </row>
    <row r="44" spans="1:28">
      <c r="A44" s="25" t="s">
        <v>54</v>
      </c>
      <c r="B44" s="26"/>
      <c r="C44" s="20">
        <v>89968</v>
      </c>
      <c r="D44" s="27">
        <f>[1]район!C45</f>
        <v>89968</v>
      </c>
      <c r="E44" s="20">
        <v>140602</v>
      </c>
      <c r="F44" s="27">
        <v>140602</v>
      </c>
      <c r="G44" s="20">
        <v>164011</v>
      </c>
      <c r="H44" s="27">
        <f>[1]район!G45</f>
        <v>164011</v>
      </c>
      <c r="I44" s="20">
        <f>J44</f>
        <v>101480</v>
      </c>
      <c r="J44" s="20">
        <f>[1]район!I45</f>
        <v>101480</v>
      </c>
      <c r="K44" s="20"/>
      <c r="L44" s="27"/>
      <c r="M44" s="20">
        <f>[1]район!K45+[1]город!K45+[1]поселения!K46-13927</f>
        <v>162300</v>
      </c>
      <c r="N44" s="27">
        <f>[1]район!K45</f>
        <v>162300</v>
      </c>
      <c r="O44" s="17">
        <f>[1]район!M45+[1]город!M45+[1]поселения!M46-4849-2773-1161</f>
        <v>81149.8</v>
      </c>
      <c r="P44" s="17">
        <f>[1]район!M45</f>
        <v>81150</v>
      </c>
      <c r="Q44" s="21">
        <f t="shared" si="29"/>
        <v>0.79966298778084355</v>
      </c>
      <c r="R44" s="21">
        <f t="shared" si="29"/>
        <v>0.7996649586125345</v>
      </c>
      <c r="S44" s="20">
        <f>'[1]бюджет округа (района)'!BH28+'[1]бюджеты поселений'!BH28</f>
        <v>0</v>
      </c>
      <c r="T44" s="27">
        <f>'[1]бюджет округа (района)'!BH28</f>
        <v>0</v>
      </c>
      <c r="U44" s="20">
        <f>'[1]бюджет округа (района)'!BI28+'[1]бюджеты поселений'!BI28</f>
        <v>0</v>
      </c>
      <c r="V44" s="27">
        <f>'[1]бюджет округа (района)'!BI28</f>
        <v>0</v>
      </c>
      <c r="W44" s="20">
        <f>X44</f>
        <v>162300</v>
      </c>
      <c r="X44" s="20">
        <f>[1]район!Q45</f>
        <v>162300</v>
      </c>
      <c r="Y44" s="21">
        <f t="shared" si="28"/>
        <v>1</v>
      </c>
      <c r="Z44" s="21">
        <f t="shared" si="10"/>
        <v>1</v>
      </c>
      <c r="AA44" s="14">
        <f t="shared" si="11"/>
        <v>0.79966298778084355</v>
      </c>
      <c r="AB44" s="14">
        <f t="shared" si="12"/>
        <v>0.7996649586125345</v>
      </c>
    </row>
    <row r="45" spans="1:28">
      <c r="A45" s="25" t="s">
        <v>55</v>
      </c>
      <c r="B45" s="26"/>
      <c r="C45" s="20">
        <v>41211</v>
      </c>
      <c r="D45" s="27">
        <f>[1]район!C46</f>
        <v>41211</v>
      </c>
      <c r="E45" s="20">
        <v>5667</v>
      </c>
      <c r="F45" s="27">
        <v>5667.4</v>
      </c>
      <c r="G45" s="20">
        <v>12893</v>
      </c>
      <c r="H45" s="27">
        <f>[1]район!G46</f>
        <v>12892.8</v>
      </c>
      <c r="I45" s="20">
        <f>[1]район!I46+[1]город!I46+[1]поселения!I47</f>
        <v>2436</v>
      </c>
      <c r="J45" s="20">
        <f>[1]район!I46</f>
        <v>2436</v>
      </c>
      <c r="K45" s="20"/>
      <c r="L45" s="27"/>
      <c r="M45" s="20">
        <f>[1]район!K46+[1]город!K46+[1]поселения!K47</f>
        <v>0</v>
      </c>
      <c r="N45" s="27">
        <f>[1]район!K46</f>
        <v>0</v>
      </c>
      <c r="O45" s="17">
        <f>[1]район!M46+[1]город!M46+[1]поселения!M47</f>
        <v>0</v>
      </c>
      <c r="P45" s="17">
        <f>[1]район!M46</f>
        <v>0</v>
      </c>
      <c r="Q45" s="21">
        <f t="shared" si="29"/>
        <v>0</v>
      </c>
      <c r="R45" s="21">
        <f t="shared" si="29"/>
        <v>0</v>
      </c>
      <c r="S45" s="20">
        <f>'[1]бюджет округа (района)'!BH29+'[1]бюджеты поселений'!BH29</f>
        <v>0</v>
      </c>
      <c r="T45" s="27">
        <f>'[1]бюджет округа (района)'!BH29</f>
        <v>0</v>
      </c>
      <c r="U45" s="20">
        <f>'[1]бюджет округа (района)'!BI29+'[1]бюджеты поселений'!BI29</f>
        <v>0</v>
      </c>
      <c r="V45" s="27">
        <f>'[1]бюджет округа (района)'!BI29</f>
        <v>0</v>
      </c>
      <c r="W45" s="20">
        <f>X45</f>
        <v>0</v>
      </c>
      <c r="X45" s="20">
        <f>[1]район!Q46</f>
        <v>0</v>
      </c>
      <c r="Y45" s="21">
        <f t="shared" si="28"/>
        <v>1</v>
      </c>
      <c r="Z45" s="21">
        <f t="shared" si="10"/>
        <v>1</v>
      </c>
      <c r="AA45" s="14">
        <f t="shared" si="11"/>
        <v>0</v>
      </c>
      <c r="AB45" s="14">
        <f t="shared" si="12"/>
        <v>0</v>
      </c>
    </row>
    <row r="46" spans="1:28">
      <c r="A46" s="25" t="s">
        <v>56</v>
      </c>
      <c r="B46" s="34"/>
      <c r="C46" s="20">
        <v>1523</v>
      </c>
      <c r="D46" s="27">
        <f>[1]район!C47</f>
        <v>1523</v>
      </c>
      <c r="E46" s="20">
        <v>1485</v>
      </c>
      <c r="F46" s="27">
        <v>1485</v>
      </c>
      <c r="G46" s="20">
        <v>2916</v>
      </c>
      <c r="H46" s="27">
        <f>[1]район!G47</f>
        <v>2916</v>
      </c>
      <c r="I46" s="20">
        <f>J46</f>
        <v>1701</v>
      </c>
      <c r="J46" s="20">
        <f>[1]район!I47</f>
        <v>1701</v>
      </c>
      <c r="K46" s="20"/>
      <c r="L46" s="27"/>
      <c r="M46" s="20">
        <f>[1]район!K47+[1]город!K47+[1]поселения!K48-3563</f>
        <v>3562.8999999999996</v>
      </c>
      <c r="N46" s="27">
        <f>[1]район!K47</f>
        <v>3563</v>
      </c>
      <c r="O46" s="17">
        <f>[1]район!M47+[1]город!M47+[1]поселения!M48-297-297-297-297-297-297</f>
        <v>1782</v>
      </c>
      <c r="P46" s="17">
        <f>[1]район!M47</f>
        <v>1782</v>
      </c>
      <c r="Q46" s="21">
        <f t="shared" si="29"/>
        <v>1.0476190476190477</v>
      </c>
      <c r="R46" s="21">
        <f t="shared" si="29"/>
        <v>1.0476190476190477</v>
      </c>
      <c r="S46" s="20"/>
      <c r="T46" s="27"/>
      <c r="U46" s="20"/>
      <c r="V46" s="27"/>
      <c r="W46" s="20">
        <f>X46</f>
        <v>3563</v>
      </c>
      <c r="X46" s="20">
        <f>[1]район!Q47</f>
        <v>3563</v>
      </c>
      <c r="Y46" s="21">
        <f t="shared" si="28"/>
        <v>1.0000280670240536</v>
      </c>
      <c r="Z46" s="21">
        <f t="shared" si="10"/>
        <v>1</v>
      </c>
      <c r="AA46" s="14">
        <f t="shared" si="11"/>
        <v>1.0476190476190477</v>
      </c>
      <c r="AB46" s="14">
        <f t="shared" si="12"/>
        <v>1.0476190476190477</v>
      </c>
    </row>
    <row r="47" spans="1:28">
      <c r="A47" s="25" t="s">
        <v>57</v>
      </c>
      <c r="B47" s="26"/>
      <c r="C47" s="20">
        <v>8081</v>
      </c>
      <c r="D47" s="27">
        <f>[1]район!C48</f>
        <v>0</v>
      </c>
      <c r="E47" s="20">
        <v>0</v>
      </c>
      <c r="F47" s="27">
        <v>0</v>
      </c>
      <c r="G47" s="20">
        <v>0</v>
      </c>
      <c r="H47" s="27">
        <f>[1]район!G48</f>
        <v>0</v>
      </c>
      <c r="I47" s="20">
        <f>[1]район!I48+[1]город!I48+[1]поселения!I49</f>
        <v>0</v>
      </c>
      <c r="J47" s="20">
        <f>[1]район!I48</f>
        <v>0</v>
      </c>
      <c r="K47" s="20"/>
      <c r="L47" s="27"/>
      <c r="M47" s="20">
        <f>[1]район!K48+[1]город!K48+[1]поселения!K49</f>
        <v>0</v>
      </c>
      <c r="N47" s="27">
        <f>[1]район!K48</f>
        <v>0</v>
      </c>
      <c r="O47" s="17">
        <f>[1]район!M48+[1]город!M48+[1]поселения!M49</f>
        <v>0</v>
      </c>
      <c r="P47" s="17">
        <f>[1]район!M48</f>
        <v>0</v>
      </c>
      <c r="Q47" s="21">
        <f t="shared" si="29"/>
        <v>1</v>
      </c>
      <c r="R47" s="21">
        <f t="shared" si="29"/>
        <v>1</v>
      </c>
      <c r="S47" s="20">
        <f>'[1]бюджет округа (района)'!BH29+'[1]бюджеты поселений'!BH29</f>
        <v>0</v>
      </c>
      <c r="T47" s="27">
        <f>'[1]бюджет округа (района)'!BH29</f>
        <v>0</v>
      </c>
      <c r="U47" s="20">
        <f>'[1]бюджет округа (района)'!BI29+'[1]бюджеты поселений'!BI29</f>
        <v>0</v>
      </c>
      <c r="V47" s="27">
        <f>'[1]бюджет округа (района)'!BI29</f>
        <v>0</v>
      </c>
      <c r="W47" s="20">
        <f>X47</f>
        <v>0</v>
      </c>
      <c r="X47" s="20">
        <f>[1]район!Q48</f>
        <v>0</v>
      </c>
      <c r="Y47" s="21">
        <f t="shared" si="28"/>
        <v>1</v>
      </c>
      <c r="Z47" s="21">
        <f t="shared" si="10"/>
        <v>1</v>
      </c>
      <c r="AA47" s="14">
        <v>0</v>
      </c>
      <c r="AB47" s="14">
        <v>0</v>
      </c>
    </row>
    <row r="48" spans="1:28">
      <c r="A48" s="25" t="s">
        <v>58</v>
      </c>
      <c r="B48" s="34"/>
      <c r="C48" s="20">
        <v>62918</v>
      </c>
      <c r="D48" s="27">
        <f>[1]район!C49</f>
        <v>62918</v>
      </c>
      <c r="E48" s="20">
        <v>33391</v>
      </c>
      <c r="F48" s="27">
        <v>33391</v>
      </c>
      <c r="G48" s="20">
        <v>9813</v>
      </c>
      <c r="H48" s="27">
        <f>[1]район!G49</f>
        <v>9813</v>
      </c>
      <c r="I48" s="20">
        <f>[1]район!I49+[1]город!I49+[1]поселения!I50-625-313-312</f>
        <v>4662</v>
      </c>
      <c r="J48" s="20">
        <f>[1]район!I49</f>
        <v>4662</v>
      </c>
      <c r="K48" s="20"/>
      <c r="L48" s="27"/>
      <c r="M48" s="20">
        <f>[1]район!K49+[1]город!K49+[1]поселения!K50-805.2</f>
        <v>3453</v>
      </c>
      <c r="N48" s="27">
        <f>[1]район!K49</f>
        <v>3453</v>
      </c>
      <c r="O48" s="17">
        <f>[1]район!M49+[1]город!M49+[1]поселения!M50-358.7</f>
        <v>1369.8</v>
      </c>
      <c r="P48" s="17">
        <f>[1]район!M49</f>
        <v>1369.8</v>
      </c>
      <c r="Q48" s="21">
        <f t="shared" si="29"/>
        <v>0.29382239382239383</v>
      </c>
      <c r="R48" s="21">
        <f t="shared" si="29"/>
        <v>0.29382239382239383</v>
      </c>
      <c r="S48" s="20"/>
      <c r="T48" s="27"/>
      <c r="U48" s="20"/>
      <c r="V48" s="27"/>
      <c r="W48" s="20">
        <f>X48</f>
        <v>3453</v>
      </c>
      <c r="X48" s="20">
        <f>[1]район!Q49</f>
        <v>3453</v>
      </c>
      <c r="Y48" s="21">
        <f t="shared" si="28"/>
        <v>1</v>
      </c>
      <c r="Z48" s="21">
        <f t="shared" si="10"/>
        <v>1</v>
      </c>
      <c r="AA48" s="14">
        <f t="shared" si="11"/>
        <v>0.29382239382239383</v>
      </c>
      <c r="AB48" s="14">
        <f t="shared" si="12"/>
        <v>0.29382239382239383</v>
      </c>
    </row>
    <row r="49" spans="1:28">
      <c r="A49" s="25" t="s">
        <v>59</v>
      </c>
      <c r="B49" s="26"/>
      <c r="C49" s="20">
        <v>7196</v>
      </c>
      <c r="D49" s="27">
        <f>[1]район!C50</f>
        <v>1432</v>
      </c>
      <c r="E49" s="20">
        <v>21043.949000000001</v>
      </c>
      <c r="F49" s="27">
        <v>26101.949000000001</v>
      </c>
      <c r="G49" s="20">
        <v>1258</v>
      </c>
      <c r="H49" s="27">
        <f>[1]район!G50</f>
        <v>10116.5</v>
      </c>
      <c r="I49" s="20">
        <f>[1]район!I50+[1]город!I50+[1]поселения!I51-5988-6002-396-26-125</f>
        <v>0</v>
      </c>
      <c r="J49" s="20">
        <f>[1]район!I50</f>
        <v>6377</v>
      </c>
      <c r="K49" s="20"/>
      <c r="L49" s="27"/>
      <c r="M49" s="20">
        <f>[1]район!K50+[1]город!K50+[1]поселения!K51-8555-3012</f>
        <v>-0.2999999999992724</v>
      </c>
      <c r="N49" s="27">
        <f>[1]район!K50</f>
        <v>8554.7000000000007</v>
      </c>
      <c r="O49" s="17">
        <f>[1]район!M50+[1]город!M50+[1]поселения!M51-5588-1003</f>
        <v>0.1999999999998181</v>
      </c>
      <c r="P49" s="17">
        <f>[1]район!M50</f>
        <v>5588</v>
      </c>
      <c r="Q49" s="21">
        <f t="shared" si="29"/>
        <v>1</v>
      </c>
      <c r="R49" s="21">
        <f t="shared" si="29"/>
        <v>0.87627411008311118</v>
      </c>
      <c r="S49" s="20">
        <f>'[1]бюджет округа (района)'!BH30+'[1]бюджеты поселений'!BH30</f>
        <v>0</v>
      </c>
      <c r="T49" s="27">
        <f>'[1]бюджет округа (района)'!BH30</f>
        <v>0</v>
      </c>
      <c r="U49" s="20">
        <f>'[1]бюджет округа (района)'!BI30+'[1]бюджеты поселений'!BI30</f>
        <v>0</v>
      </c>
      <c r="V49" s="27">
        <f>'[1]бюджет округа (района)'!BI30</f>
        <v>0</v>
      </c>
      <c r="W49" s="20">
        <v>0</v>
      </c>
      <c r="X49" s="20">
        <f>[1]район!Q50</f>
        <v>8555</v>
      </c>
      <c r="Y49" s="21">
        <f t="shared" si="28"/>
        <v>0</v>
      </c>
      <c r="Z49" s="21">
        <f t="shared" si="10"/>
        <v>1.000035068441909</v>
      </c>
      <c r="AA49" s="14">
        <v>0</v>
      </c>
      <c r="AB49" s="14">
        <f t="shared" si="12"/>
        <v>0.87627411008311118</v>
      </c>
    </row>
    <row r="50" spans="1:28">
      <c r="A50" s="15" t="s">
        <v>60</v>
      </c>
      <c r="B50" s="16"/>
      <c r="C50" s="20">
        <v>436335</v>
      </c>
      <c r="D50" s="27">
        <f>[1]район!C51</f>
        <v>443143</v>
      </c>
      <c r="E50" s="20">
        <v>350916</v>
      </c>
      <c r="F50" s="27">
        <v>340208.9</v>
      </c>
      <c r="G50" s="20">
        <v>433513</v>
      </c>
      <c r="H50" s="27">
        <f>[1]район!G51</f>
        <v>422118.1</v>
      </c>
      <c r="I50" s="20">
        <f>[1]район!I51+[1]город!I51+[1]поселения!I52-346-312.5-33-9-1</f>
        <v>190122.5</v>
      </c>
      <c r="J50" s="20">
        <f>[1]район!I51</f>
        <v>189561</v>
      </c>
      <c r="K50" s="20"/>
      <c r="L50" s="27"/>
      <c r="M50" s="20">
        <f>N50+[1]город!K51+[1]поселения!K52-23003.8</f>
        <v>522525.7</v>
      </c>
      <c r="N50" s="27">
        <f>[1]район!K51</f>
        <v>515409</v>
      </c>
      <c r="O50" s="17">
        <f>[1]район!M51+[1]город!M51+[1]поселения!M52-751.9</f>
        <v>190908</v>
      </c>
      <c r="P50" s="17">
        <f>[1]район!M51</f>
        <v>190048</v>
      </c>
      <c r="Q50" s="21">
        <f t="shared" si="29"/>
        <v>1.0041315467659009</v>
      </c>
      <c r="R50" s="21">
        <f t="shared" si="29"/>
        <v>1.0025690938536935</v>
      </c>
      <c r="S50" s="20">
        <f>'[1]бюджет округа (района)'!BH31+'[1]бюджеты поселений'!BH31</f>
        <v>0</v>
      </c>
      <c r="T50" s="27">
        <f>'[1]бюджет округа (района)'!BH31</f>
        <v>0</v>
      </c>
      <c r="U50" s="20">
        <f>'[1]бюджет округа (района)'!BI31+'[1]бюджеты поселений'!BI31</f>
        <v>0</v>
      </c>
      <c r="V50" s="27">
        <f>'[1]бюджет округа (района)'!BI31</f>
        <v>0</v>
      </c>
      <c r="W50" s="20">
        <f>X50+[1]город!Q51+[1]поселения!Q52-23004</f>
        <v>522526</v>
      </c>
      <c r="X50" s="20">
        <f>[1]район!Q51</f>
        <v>515409</v>
      </c>
      <c r="Y50" s="21">
        <f t="shared" si="28"/>
        <v>1.0000005741344398</v>
      </c>
      <c r="Z50" s="21">
        <f t="shared" si="10"/>
        <v>1</v>
      </c>
      <c r="AA50" s="14">
        <f t="shared" si="11"/>
        <v>1.0041315467659009</v>
      </c>
      <c r="AB50" s="14">
        <f t="shared" si="12"/>
        <v>1.0025690938536935</v>
      </c>
    </row>
    <row r="51" spans="1:28">
      <c r="A51" s="15" t="s">
        <v>61</v>
      </c>
      <c r="B51" s="16"/>
      <c r="C51" s="20">
        <v>2076</v>
      </c>
      <c r="D51" s="27">
        <f>[1]район!C52</f>
        <v>651</v>
      </c>
      <c r="E51" s="20">
        <v>1260</v>
      </c>
      <c r="F51" s="27">
        <v>232.2</v>
      </c>
      <c r="G51" s="20">
        <v>1155</v>
      </c>
      <c r="H51" s="27">
        <f>[1]район!G52</f>
        <v>384.4</v>
      </c>
      <c r="I51" s="20">
        <f>[1]район!I52+[1]город!I52+[1]поселения!I53</f>
        <v>184</v>
      </c>
      <c r="J51" s="20">
        <f>[1]район!I52</f>
        <v>23</v>
      </c>
      <c r="K51" s="20"/>
      <c r="L51" s="27"/>
      <c r="M51" s="20">
        <f>[1]район!K52+[1]город!K52+[1]поселения!K53</f>
        <v>263</v>
      </c>
      <c r="N51" s="27">
        <f>[1]район!K52</f>
        <v>0</v>
      </c>
      <c r="O51" s="17">
        <f>[1]район!M52+[1]город!M52+[1]поселения!M53</f>
        <v>287.10000000000002</v>
      </c>
      <c r="P51" s="17">
        <f>[1]район!M52</f>
        <v>150.30000000000001</v>
      </c>
      <c r="Q51" s="21">
        <f t="shared" si="29"/>
        <v>1.5603260869565219</v>
      </c>
      <c r="R51" s="21">
        <f t="shared" si="29"/>
        <v>6.5347826086956529</v>
      </c>
      <c r="S51" s="20">
        <f>'[1]бюджет округа (района)'!BH35+'[1]бюджеты поселений'!BH35</f>
        <v>0</v>
      </c>
      <c r="T51" s="27">
        <f>'[1]бюджет округа (района)'!BH35</f>
        <v>0</v>
      </c>
      <c r="U51" s="20">
        <f>'[1]бюджет округа (района)'!BI35+'[1]бюджеты поселений'!BI35</f>
        <v>0</v>
      </c>
      <c r="V51" s="27">
        <f>'[1]бюджет округа (района)'!BI35</f>
        <v>0</v>
      </c>
      <c r="W51" s="20">
        <v>263</v>
      </c>
      <c r="X51" s="20">
        <f>[1]район!Q52</f>
        <v>150</v>
      </c>
      <c r="Y51" s="21">
        <f t="shared" si="28"/>
        <v>1</v>
      </c>
      <c r="Z51" s="21">
        <f t="shared" si="10"/>
        <v>1</v>
      </c>
      <c r="AA51" s="14">
        <f t="shared" si="11"/>
        <v>1.5603260869565219</v>
      </c>
      <c r="AB51" s="14">
        <f t="shared" si="12"/>
        <v>6.5347826086956529</v>
      </c>
    </row>
    <row r="52" spans="1:28">
      <c r="A52" s="15" t="s">
        <v>62</v>
      </c>
      <c r="B52" s="16"/>
      <c r="C52" s="20"/>
      <c r="D52" s="27">
        <f>[1]район!C53</f>
        <v>0</v>
      </c>
      <c r="E52" s="20">
        <v>-8221</v>
      </c>
      <c r="F52" s="27">
        <v>-8220.8560699999998</v>
      </c>
      <c r="G52" s="20">
        <v>-866</v>
      </c>
      <c r="H52" s="27">
        <f>[1]район!G53</f>
        <v>-865.94982000000005</v>
      </c>
      <c r="I52" s="20">
        <f>[1]район!I53+[1]город!I53+[1]поселения!I54</f>
        <v>-79</v>
      </c>
      <c r="J52" s="20">
        <f>[1]район!I53</f>
        <v>-79</v>
      </c>
      <c r="K52" s="20"/>
      <c r="L52" s="27"/>
      <c r="M52" s="20">
        <f>[1]район!K53+[1]город!K53+[1]поселения!K54</f>
        <v>0</v>
      </c>
      <c r="N52" s="27">
        <f>[1]район!K53</f>
        <v>0</v>
      </c>
      <c r="O52" s="17">
        <f>[1]район!M53+[1]город!M53+[1]поселения!M54</f>
        <v>0</v>
      </c>
      <c r="P52" s="17">
        <f>[1]район!M53</f>
        <v>0</v>
      </c>
      <c r="Q52" s="21">
        <f t="shared" si="29"/>
        <v>0</v>
      </c>
      <c r="R52" s="21">
        <f t="shared" si="29"/>
        <v>0</v>
      </c>
      <c r="S52" s="20">
        <f>'[1]бюджет округа (района)'!BH36+'[1]бюджеты поселений'!BH36</f>
        <v>0</v>
      </c>
      <c r="T52" s="27">
        <f>'[1]бюджет округа (района)'!BH36</f>
        <v>0</v>
      </c>
      <c r="U52" s="20">
        <f>'[1]бюджет округа (района)'!BI36+'[1]бюджеты поселений'!BI36</f>
        <v>0</v>
      </c>
      <c r="V52" s="27">
        <f>'[1]бюджет округа (района)'!BI36</f>
        <v>0</v>
      </c>
      <c r="W52" s="20">
        <f t="shared" ref="W52" si="36">X52</f>
        <v>0</v>
      </c>
      <c r="X52" s="20">
        <f>[1]район!Q53</f>
        <v>0</v>
      </c>
      <c r="Y52" s="21">
        <f t="shared" si="28"/>
        <v>1</v>
      </c>
      <c r="Z52" s="21">
        <f t="shared" si="10"/>
        <v>1</v>
      </c>
      <c r="AA52" s="14">
        <f t="shared" si="11"/>
        <v>0</v>
      </c>
      <c r="AB52" s="14">
        <f t="shared" si="12"/>
        <v>0</v>
      </c>
    </row>
    <row r="53" spans="1:28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</sheetData>
  <mergeCells count="64">
    <mergeCell ref="A52:B52"/>
    <mergeCell ref="A1:AB5"/>
    <mergeCell ref="A11:B11"/>
    <mergeCell ref="A14:B14"/>
    <mergeCell ref="A19:B19"/>
    <mergeCell ref="A20:B20"/>
    <mergeCell ref="A46:B46"/>
    <mergeCell ref="A48:B48"/>
    <mergeCell ref="A44:B44"/>
    <mergeCell ref="A45:B45"/>
    <mergeCell ref="A47:B47"/>
    <mergeCell ref="A49:B49"/>
    <mergeCell ref="A50:B50"/>
    <mergeCell ref="A51:B51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18:B18"/>
    <mergeCell ref="A21:B21"/>
    <mergeCell ref="A22:B22"/>
    <mergeCell ref="A23:B23"/>
    <mergeCell ref="A24:B24"/>
    <mergeCell ref="A25:B25"/>
    <mergeCell ref="A10:B10"/>
    <mergeCell ref="A12:B12"/>
    <mergeCell ref="A13:B13"/>
    <mergeCell ref="A15:B15"/>
    <mergeCell ref="A16:B16"/>
    <mergeCell ref="A17:B17"/>
    <mergeCell ref="W7:X8"/>
    <mergeCell ref="Y7:Z8"/>
    <mergeCell ref="AA7:AB8"/>
    <mergeCell ref="I8:J8"/>
    <mergeCell ref="K8:L8"/>
    <mergeCell ref="O8:P8"/>
    <mergeCell ref="Q8:R8"/>
    <mergeCell ref="S8:T8"/>
    <mergeCell ref="U8:V8"/>
    <mergeCell ref="C7:D8"/>
    <mergeCell ref="E7:F8"/>
    <mergeCell ref="G7:H8"/>
    <mergeCell ref="I7:L7"/>
    <mergeCell ref="M7:N8"/>
    <mergeCell ref="O7:V7"/>
    <mergeCell ref="A6:B9"/>
    <mergeCell ref="C6:D6"/>
    <mergeCell ref="E6:F6"/>
    <mergeCell ref="G6:L6"/>
    <mergeCell ref="M6:A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2021-07-23T08:39:53Z</dcterms:modified>
</cp:coreProperties>
</file>